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75" windowWidth="15600" windowHeight="11580" tabRatio="906"/>
  </bookViews>
  <sheets>
    <sheet name="4.4.1" sheetId="125" r:id="rId1"/>
  </sheets>
  <calcPr calcId="144525"/>
</workbook>
</file>

<file path=xl/calcChain.xml><?xml version="1.0" encoding="utf-8"?>
<calcChain xmlns="http://schemas.openxmlformats.org/spreadsheetml/2006/main">
  <c r="C4" i="125" l="1"/>
  <c r="C363" i="125" l="1"/>
  <c r="C361" i="125"/>
  <c r="C359" i="125"/>
  <c r="C355" i="125"/>
  <c r="C354" i="125"/>
  <c r="C353" i="125"/>
  <c r="C351" i="125"/>
  <c r="C349" i="125"/>
  <c r="C348" i="125"/>
  <c r="C347" i="125"/>
  <c r="C346" i="125"/>
  <c r="C345" i="125"/>
  <c r="C342" i="125"/>
  <c r="C341" i="125"/>
  <c r="C340" i="125"/>
  <c r="C326" i="125"/>
  <c r="C322" i="125"/>
  <c r="C315" i="125"/>
  <c r="C314" i="125"/>
  <c r="C313" i="125"/>
  <c r="C309" i="125"/>
  <c r="C307" i="125"/>
  <c r="C306" i="125"/>
  <c r="C305" i="125"/>
  <c r="C304" i="125"/>
  <c r="C303" i="125"/>
  <c r="C302" i="125"/>
  <c r="C301" i="125"/>
  <c r="C300" i="125"/>
  <c r="C299" i="125"/>
  <c r="C298" i="125"/>
  <c r="C366" i="125" s="1"/>
  <c r="C288" i="125"/>
  <c r="C287" i="125"/>
  <c r="C286" i="125"/>
  <c r="C284" i="125"/>
  <c r="C281" i="125"/>
  <c r="C280" i="125"/>
  <c r="C279" i="125"/>
  <c r="C278" i="125"/>
  <c r="C277" i="125"/>
  <c r="C276" i="125"/>
  <c r="C274" i="125"/>
  <c r="C273" i="125"/>
  <c r="C272" i="125"/>
  <c r="C271" i="125"/>
  <c r="C270" i="125"/>
  <c r="C265" i="125"/>
  <c r="C251" i="125"/>
  <c r="C247" i="125"/>
  <c r="C240" i="125"/>
  <c r="C239" i="125"/>
  <c r="C236" i="125"/>
  <c r="C234" i="125"/>
  <c r="C232" i="125"/>
  <c r="C231" i="125"/>
  <c r="C230" i="125"/>
  <c r="C228" i="125"/>
  <c r="C227" i="125"/>
  <c r="C226" i="125"/>
  <c r="C223" i="125"/>
  <c r="C291" i="125" s="1"/>
  <c r="C211" i="125"/>
  <c r="C207" i="125"/>
  <c r="C206" i="125"/>
  <c r="C205" i="125"/>
  <c r="C204" i="125"/>
  <c r="C203" i="125"/>
  <c r="C202" i="125"/>
  <c r="C201" i="125"/>
  <c r="C200" i="125"/>
  <c r="C198" i="125"/>
  <c r="C197" i="125"/>
  <c r="C196" i="125"/>
  <c r="C195" i="125"/>
  <c r="C194" i="125"/>
  <c r="C189" i="125"/>
  <c r="C181" i="125"/>
  <c r="C175" i="125"/>
  <c r="C171" i="125"/>
  <c r="C169" i="125"/>
  <c r="C167" i="125"/>
  <c r="C164" i="125"/>
  <c r="C163" i="125"/>
  <c r="C158" i="125"/>
  <c r="C156" i="125"/>
  <c r="C155" i="125"/>
  <c r="C154" i="125"/>
  <c r="C152" i="125"/>
  <c r="C151" i="125"/>
  <c r="C150" i="125"/>
  <c r="C148" i="125"/>
  <c r="C214" i="125" s="1"/>
  <c r="C137" i="125"/>
  <c r="C134" i="125"/>
  <c r="C132" i="125"/>
  <c r="C131" i="125"/>
  <c r="C130" i="125"/>
  <c r="C129" i="125"/>
  <c r="C128" i="125"/>
  <c r="C125" i="125"/>
  <c r="C122" i="125"/>
  <c r="C121" i="125"/>
  <c r="C116" i="125"/>
  <c r="C96" i="125"/>
  <c r="C95" i="125"/>
  <c r="C90" i="125"/>
  <c r="C88" i="125"/>
  <c r="C87" i="125"/>
  <c r="C86" i="125"/>
  <c r="C82" i="125"/>
  <c r="C80" i="125"/>
  <c r="C70" i="125"/>
  <c r="C140" i="125" l="1"/>
</calcChain>
</file>

<file path=xl/sharedStrings.xml><?xml version="1.0" encoding="utf-8"?>
<sst xmlns="http://schemas.openxmlformats.org/spreadsheetml/2006/main" count="389" uniqueCount="108">
  <si>
    <t>Total</t>
  </si>
  <si>
    <t>Amount 
(INR in Lakhs)</t>
  </si>
  <si>
    <t>4.4.1 Percentage expenditure incurred on maintenance of physical facilities and academic support facilities excluding salary component, during the last five years</t>
  </si>
  <si>
    <t>Head of expenditure (for ex. Repair and maintenance)</t>
  </si>
  <si>
    <t>Item of expenditure (for ex. AMC for Lab equipment and computers, garden maintenance etc.)</t>
  </si>
  <si>
    <t>2021 - 2022</t>
  </si>
  <si>
    <t>Library Books</t>
  </si>
  <si>
    <t>Laboratory Expenditure</t>
  </si>
  <si>
    <t>Gyamkhana Expenditure</t>
  </si>
  <si>
    <t>Academic Support Expenditure</t>
  </si>
  <si>
    <t>Stationary</t>
  </si>
  <si>
    <t>Printing Expenditue</t>
  </si>
  <si>
    <t>Telephone Expenditure</t>
  </si>
  <si>
    <t>Travelling Expenditure</t>
  </si>
  <si>
    <t>Misc. Expenditure</t>
  </si>
  <si>
    <t>News Paper Expenditure</t>
  </si>
  <si>
    <t>Postage</t>
  </si>
  <si>
    <t>College Garden</t>
  </si>
  <si>
    <t>College Exam Expenditure</t>
  </si>
  <si>
    <t>Repairs to Dead Stock</t>
  </si>
  <si>
    <t>Advertisment</t>
  </si>
  <si>
    <t>Electric Material Expenses</t>
  </si>
  <si>
    <t>Water Charges</t>
  </si>
  <si>
    <t>Corporation Tax</t>
  </si>
  <si>
    <t>Cleaning Charges</t>
  </si>
  <si>
    <t>Building Insurance</t>
  </si>
  <si>
    <t>Xerox Expenses</t>
  </si>
  <si>
    <t>Computer Expenses</t>
  </si>
  <si>
    <t>Software Facility</t>
  </si>
  <si>
    <t>Physical Support Expenditure</t>
  </si>
  <si>
    <t>Remuneration</t>
  </si>
  <si>
    <t xml:space="preserve">Earn and Learn </t>
  </si>
  <si>
    <t>Training Camp / Workshop</t>
  </si>
  <si>
    <t>UGC Expenses</t>
  </si>
  <si>
    <t xml:space="preserve">Purchase of Science Journals </t>
  </si>
  <si>
    <t>Purchase of Identity Cards</t>
  </si>
  <si>
    <t>State / National Seminar</t>
  </si>
  <si>
    <t>Purchase of Prospectus</t>
  </si>
  <si>
    <t>Develooment Fund (CDF)</t>
  </si>
  <si>
    <t>Tution Fee</t>
  </si>
  <si>
    <t>Management Expenses</t>
  </si>
  <si>
    <t>University Exam Fee</t>
  </si>
  <si>
    <t>Eligibility Fee</t>
  </si>
  <si>
    <t>Apatkalin Nidhi</t>
  </si>
  <si>
    <t>Ashwamedh Nidhi</t>
  </si>
  <si>
    <t>University Youth Festival</t>
  </si>
  <si>
    <t>University Sports</t>
  </si>
  <si>
    <t>NSS Fee</t>
  </si>
  <si>
    <t>Indradhanushya Fee</t>
  </si>
  <si>
    <t>Avahan Fee</t>
  </si>
  <si>
    <t>Abhiyan Fee</t>
  </si>
  <si>
    <t>Avishkar</t>
  </si>
  <si>
    <t>University Development Fund</t>
  </si>
  <si>
    <t>Student Welfare Fund</t>
  </si>
  <si>
    <t>E-Suvidha</t>
  </si>
  <si>
    <t>UGC Expenditure</t>
  </si>
  <si>
    <t>Academic Expenditure</t>
  </si>
  <si>
    <t>Internet Expenses</t>
  </si>
  <si>
    <t>Audit Fee</t>
  </si>
  <si>
    <t>University / College Fee</t>
  </si>
  <si>
    <t>Shree Samarath Sales</t>
  </si>
  <si>
    <t>College Fee</t>
  </si>
  <si>
    <t>Disaster Relief Fund</t>
  </si>
  <si>
    <t>University Fees (Academic Expenditure)</t>
  </si>
  <si>
    <t>NCC WASHING ALLOWANCE</t>
  </si>
  <si>
    <t>TDS</t>
  </si>
  <si>
    <t>2020 - 2021</t>
  </si>
  <si>
    <t>2019 - 2020</t>
  </si>
  <si>
    <t>University Centre Expenses</t>
  </si>
  <si>
    <t>Shri Ambala</t>
  </si>
  <si>
    <t>Super Offset Printers</t>
  </si>
  <si>
    <t>Kailash Publication</t>
  </si>
  <si>
    <t>Eagle Printing Press</t>
  </si>
  <si>
    <t>Patel Glass Center</t>
  </si>
  <si>
    <t>Magazine Expenses</t>
  </si>
  <si>
    <t>Copy Mukt Abhiyan</t>
  </si>
  <si>
    <t>Renumuneration</t>
  </si>
  <si>
    <t>AMC Charges</t>
  </si>
  <si>
    <t>uniform to Peon</t>
  </si>
  <si>
    <t>Enviorment Exp</t>
  </si>
  <si>
    <t>Cultural / other Activity</t>
  </si>
  <si>
    <t>Degree Certificate Fee</t>
  </si>
  <si>
    <t>Student Councelling / Carr. Gui</t>
  </si>
  <si>
    <t>2018 - 2019</t>
  </si>
  <si>
    <t>Short Term Courses</t>
  </si>
  <si>
    <t>Electric Consumable</t>
  </si>
  <si>
    <t>NAAC Exp</t>
  </si>
  <si>
    <t>Seminar Exp</t>
  </si>
  <si>
    <t>Security Remuneration</t>
  </si>
  <si>
    <t>University Seminar</t>
  </si>
  <si>
    <t>2022 - 2023</t>
  </si>
  <si>
    <t>Remuneration to Support Services</t>
  </si>
  <si>
    <t>Guest Lecture Remuneration</t>
  </si>
  <si>
    <t>Electricity Maintenance Charges</t>
  </si>
  <si>
    <t>Website Expenses</t>
  </si>
  <si>
    <t>Consultancy Charges</t>
  </si>
  <si>
    <t>Registration Exp</t>
  </si>
  <si>
    <t>Convocation</t>
  </si>
  <si>
    <t>Extra Curricular Activity Fee</t>
  </si>
  <si>
    <t>Computer Training Fee</t>
  </si>
  <si>
    <t>Other Exam Centre Exp</t>
  </si>
  <si>
    <t>Disaster Relief Fund Fee</t>
  </si>
  <si>
    <t>Earn &amp; Learn</t>
  </si>
  <si>
    <t>IQAC Cell</t>
  </si>
  <si>
    <t>Star College Grant</t>
  </si>
  <si>
    <t>University Centre Exp</t>
  </si>
  <si>
    <t>Annual Prize Dist. Exp</t>
  </si>
  <si>
    <t>Indraprastha Nidhi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</si>
</sst>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.00,\ "/>
    <numFmt numFmtId="165" formatCode="#\.00,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/>
    <xf numFmtId="164" fontId="3" fillId="0" borderId="1" xfId="0" applyNumberFormat="1" applyFont="1" applyBorder="1"/>
    <xf numFmtId="165" fontId="1" fillId="0" borderId="1" xfId="0" applyNumberFormat="1" applyFont="1" applyBorder="1"/>
    <xf numFmtId="165" fontId="3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tabSelected="1" workbookViewId="0">
      <selection activeCell="B3" sqref="B3"/>
    </sheetView>
  </sheetViews>
  <sheetFormatPr defaultRowHeight="15" x14ac:dyDescent="0.25"/>
  <cols>
    <col min="1" max="1" width="36.28515625" customWidth="1"/>
    <col min="2" max="2" width="37" bestFit="1" customWidth="1"/>
    <col min="3" max="3" width="17" customWidth="1"/>
  </cols>
  <sheetData>
    <row r="1" spans="1:3" ht="59.25" customHeight="1" x14ac:dyDescent="0.25">
      <c r="A1" s="10" t="s">
        <v>2</v>
      </c>
      <c r="B1" s="11"/>
      <c r="C1" s="12"/>
    </row>
    <row r="2" spans="1:3" ht="18.75" x14ac:dyDescent="0.25">
      <c r="A2" s="9" t="s">
        <v>90</v>
      </c>
      <c r="B2" s="9"/>
      <c r="C2" s="9"/>
    </row>
    <row r="3" spans="1:3" ht="90.75" customHeight="1" x14ac:dyDescent="0.25">
      <c r="A3" s="3" t="s">
        <v>3</v>
      </c>
      <c r="B3" s="3" t="s">
        <v>4</v>
      </c>
      <c r="C3" s="3" t="s">
        <v>1</v>
      </c>
    </row>
    <row r="4" spans="1:3" ht="18.75" x14ac:dyDescent="0.3">
      <c r="A4" s="1" t="s">
        <v>6</v>
      </c>
      <c r="B4" s="2" t="s">
        <v>6</v>
      </c>
      <c r="C4" s="5">
        <f>18703+19400+84000</f>
        <v>122103</v>
      </c>
    </row>
    <row r="5" spans="1:3" ht="18.75" x14ac:dyDescent="0.3">
      <c r="A5" s="1" t="s">
        <v>7</v>
      </c>
      <c r="B5" s="2" t="s">
        <v>7</v>
      </c>
      <c r="C5" s="5">
        <v>7483</v>
      </c>
    </row>
    <row r="6" spans="1:3" ht="18.75" x14ac:dyDescent="0.3">
      <c r="A6" s="1" t="s">
        <v>8</v>
      </c>
      <c r="B6" s="2" t="s">
        <v>8</v>
      </c>
      <c r="C6" s="5">
        <v>37952</v>
      </c>
    </row>
    <row r="7" spans="1:3" ht="18.75" x14ac:dyDescent="0.3">
      <c r="A7" s="9" t="s">
        <v>29</v>
      </c>
      <c r="B7" s="2" t="s">
        <v>10</v>
      </c>
      <c r="C7" s="5">
        <v>75244</v>
      </c>
    </row>
    <row r="8" spans="1:3" ht="18.75" x14ac:dyDescent="0.3">
      <c r="A8" s="9"/>
      <c r="B8" s="2" t="s">
        <v>11</v>
      </c>
      <c r="C8" s="5">
        <v>36100</v>
      </c>
    </row>
    <row r="9" spans="1:3" ht="18.75" x14ac:dyDescent="0.3">
      <c r="A9" s="9"/>
      <c r="B9" s="2" t="s">
        <v>94</v>
      </c>
      <c r="C9" s="5">
        <v>3540</v>
      </c>
    </row>
    <row r="10" spans="1:3" ht="18.75" x14ac:dyDescent="0.3">
      <c r="A10" s="9"/>
      <c r="B10" s="2" t="s">
        <v>13</v>
      </c>
      <c r="C10" s="5">
        <v>173374</v>
      </c>
    </row>
    <row r="11" spans="1:3" ht="18.75" x14ac:dyDescent="0.3">
      <c r="A11" s="9"/>
      <c r="B11" s="2" t="s">
        <v>56</v>
      </c>
      <c r="C11" s="5">
        <v>529900</v>
      </c>
    </row>
    <row r="12" spans="1:3" ht="18.75" x14ac:dyDescent="0.3">
      <c r="A12" s="9"/>
      <c r="B12" s="2" t="s">
        <v>14</v>
      </c>
      <c r="C12" s="5">
        <v>64508</v>
      </c>
    </row>
    <row r="13" spans="1:3" ht="18.75" x14ac:dyDescent="0.3">
      <c r="A13" s="9"/>
      <c r="B13" s="2" t="s">
        <v>15</v>
      </c>
      <c r="C13" s="5">
        <v>13992</v>
      </c>
    </row>
    <row r="14" spans="1:3" ht="37.5" x14ac:dyDescent="0.3">
      <c r="A14" s="9"/>
      <c r="B14" s="4" t="s">
        <v>91</v>
      </c>
      <c r="C14" s="5">
        <v>722000</v>
      </c>
    </row>
    <row r="15" spans="1:3" ht="18.75" x14ac:dyDescent="0.3">
      <c r="A15" s="9"/>
      <c r="B15" s="2" t="s">
        <v>16</v>
      </c>
      <c r="C15" s="5">
        <v>3034</v>
      </c>
    </row>
    <row r="16" spans="1:3" ht="18.75" x14ac:dyDescent="0.3">
      <c r="A16" s="9"/>
      <c r="B16" s="2" t="s">
        <v>17</v>
      </c>
      <c r="C16" s="5">
        <v>25745</v>
      </c>
    </row>
    <row r="17" spans="1:3" ht="18.75" x14ac:dyDescent="0.3">
      <c r="A17" s="9"/>
      <c r="B17" s="2" t="s">
        <v>18</v>
      </c>
      <c r="C17" s="5">
        <v>12248</v>
      </c>
    </row>
    <row r="18" spans="1:3" ht="18.75" x14ac:dyDescent="0.3">
      <c r="A18" s="9"/>
      <c r="B18" s="2" t="s">
        <v>19</v>
      </c>
      <c r="C18" s="5">
        <v>7140</v>
      </c>
    </row>
    <row r="19" spans="1:3" ht="18.75" x14ac:dyDescent="0.3">
      <c r="A19" s="9"/>
      <c r="B19" s="2" t="s">
        <v>20</v>
      </c>
      <c r="C19" s="5">
        <v>6799</v>
      </c>
    </row>
    <row r="20" spans="1:3" ht="18.75" x14ac:dyDescent="0.3">
      <c r="A20" s="9"/>
      <c r="B20" s="2" t="s">
        <v>93</v>
      </c>
      <c r="C20" s="5">
        <v>250580</v>
      </c>
    </row>
    <row r="21" spans="1:3" ht="18.75" x14ac:dyDescent="0.3">
      <c r="A21" s="9"/>
      <c r="B21" s="2" t="s">
        <v>21</v>
      </c>
      <c r="C21" s="5">
        <v>4400</v>
      </c>
    </row>
    <row r="22" spans="1:3" ht="18.75" x14ac:dyDescent="0.3">
      <c r="A22" s="9"/>
      <c r="B22" s="2" t="s">
        <v>22</v>
      </c>
      <c r="C22" s="5">
        <v>42153</v>
      </c>
    </row>
    <row r="23" spans="1:3" ht="18.75" x14ac:dyDescent="0.3">
      <c r="A23" s="9"/>
      <c r="B23" s="2" t="s">
        <v>23</v>
      </c>
      <c r="C23" s="5">
        <v>940919</v>
      </c>
    </row>
    <row r="24" spans="1:3" ht="18.75" x14ac:dyDescent="0.3">
      <c r="A24" s="9"/>
      <c r="B24" s="2" t="s">
        <v>24</v>
      </c>
      <c r="C24" s="5">
        <v>23910</v>
      </c>
    </row>
    <row r="25" spans="1:3" ht="18.75" x14ac:dyDescent="0.3">
      <c r="A25" s="9"/>
      <c r="B25" s="2" t="s">
        <v>25</v>
      </c>
      <c r="C25" s="5">
        <v>62246</v>
      </c>
    </row>
    <row r="26" spans="1:3" ht="18.75" x14ac:dyDescent="0.3">
      <c r="A26" s="9"/>
      <c r="B26" s="2" t="s">
        <v>77</v>
      </c>
      <c r="C26" s="5">
        <v>74853</v>
      </c>
    </row>
    <row r="27" spans="1:3" ht="18.75" x14ac:dyDescent="0.3">
      <c r="A27" s="9"/>
      <c r="B27" s="2" t="s">
        <v>27</v>
      </c>
      <c r="C27" s="5">
        <v>34100</v>
      </c>
    </row>
    <row r="28" spans="1:3" ht="18.75" x14ac:dyDescent="0.3">
      <c r="A28" s="9"/>
      <c r="B28" s="2" t="s">
        <v>64</v>
      </c>
      <c r="C28" s="5">
        <v>11517</v>
      </c>
    </row>
    <row r="29" spans="1:3" ht="18.75" x14ac:dyDescent="0.3">
      <c r="A29" s="9"/>
      <c r="B29" s="2" t="s">
        <v>28</v>
      </c>
      <c r="C29" s="5">
        <v>132000</v>
      </c>
    </row>
    <row r="30" spans="1:3" ht="18.75" customHeight="1" x14ac:dyDescent="0.3">
      <c r="A30" s="13" t="s">
        <v>9</v>
      </c>
      <c r="B30" s="2" t="s">
        <v>92</v>
      </c>
      <c r="C30" s="5">
        <v>2000</v>
      </c>
    </row>
    <row r="31" spans="1:3" ht="18.75" x14ac:dyDescent="0.3">
      <c r="A31" s="14"/>
      <c r="B31" s="2" t="s">
        <v>98</v>
      </c>
      <c r="C31" s="5">
        <v>66545</v>
      </c>
    </row>
    <row r="32" spans="1:3" ht="18.75" x14ac:dyDescent="0.3">
      <c r="A32" s="14"/>
      <c r="B32" s="2" t="s">
        <v>32</v>
      </c>
      <c r="C32" s="5">
        <v>29087</v>
      </c>
    </row>
    <row r="33" spans="1:3" ht="18.75" x14ac:dyDescent="0.3">
      <c r="A33" s="14"/>
      <c r="B33" s="2" t="s">
        <v>99</v>
      </c>
      <c r="C33" s="5">
        <v>42000</v>
      </c>
    </row>
    <row r="34" spans="1:3" ht="18.75" x14ac:dyDescent="0.3">
      <c r="A34" s="14"/>
      <c r="B34" s="2" t="s">
        <v>100</v>
      </c>
      <c r="C34" s="5">
        <v>87820</v>
      </c>
    </row>
    <row r="35" spans="1:3" ht="18.75" x14ac:dyDescent="0.3">
      <c r="A35" s="14"/>
      <c r="B35" s="2" t="s">
        <v>89</v>
      </c>
      <c r="C35" s="5">
        <v>43560</v>
      </c>
    </row>
    <row r="36" spans="1:3" ht="18.75" x14ac:dyDescent="0.3">
      <c r="A36" s="14"/>
      <c r="B36" s="2" t="s">
        <v>34</v>
      </c>
      <c r="C36" s="5">
        <v>122640</v>
      </c>
    </row>
    <row r="37" spans="1:3" ht="18.75" x14ac:dyDescent="0.3">
      <c r="A37" s="14"/>
      <c r="B37" s="2" t="s">
        <v>35</v>
      </c>
      <c r="C37" s="5">
        <v>32391</v>
      </c>
    </row>
    <row r="38" spans="1:3" ht="18.75" x14ac:dyDescent="0.3">
      <c r="A38" s="14"/>
      <c r="B38" s="2" t="s">
        <v>96</v>
      </c>
      <c r="C38" s="5">
        <v>22699</v>
      </c>
    </row>
    <row r="39" spans="1:3" ht="18.75" x14ac:dyDescent="0.3">
      <c r="A39" s="14"/>
      <c r="B39" s="2" t="s">
        <v>37</v>
      </c>
      <c r="C39" s="5">
        <v>147500</v>
      </c>
    </row>
    <row r="40" spans="1:3" ht="18.75" x14ac:dyDescent="0.3">
      <c r="A40" s="14"/>
      <c r="B40" s="2" t="s">
        <v>57</v>
      </c>
      <c r="C40" s="5">
        <v>42000</v>
      </c>
    </row>
    <row r="41" spans="1:3" ht="18.75" x14ac:dyDescent="0.3">
      <c r="A41" s="14"/>
      <c r="B41" s="2" t="s">
        <v>97</v>
      </c>
      <c r="C41" s="5">
        <v>1080</v>
      </c>
    </row>
    <row r="42" spans="1:3" ht="18.75" x14ac:dyDescent="0.3">
      <c r="A42" s="14"/>
      <c r="B42" s="2" t="s">
        <v>58</v>
      </c>
      <c r="C42" s="5">
        <v>172724</v>
      </c>
    </row>
    <row r="43" spans="1:3" ht="18.75" x14ac:dyDescent="0.3">
      <c r="A43" s="14"/>
      <c r="B43" s="2" t="s">
        <v>65</v>
      </c>
      <c r="C43" s="5">
        <v>40288</v>
      </c>
    </row>
    <row r="44" spans="1:3" ht="18.75" x14ac:dyDescent="0.3">
      <c r="A44" s="15"/>
      <c r="B44" s="2" t="s">
        <v>95</v>
      </c>
      <c r="C44" s="5">
        <v>140700</v>
      </c>
    </row>
    <row r="45" spans="1:3" ht="18.75" x14ac:dyDescent="0.3">
      <c r="A45" s="16" t="s">
        <v>39</v>
      </c>
      <c r="B45" s="2" t="s">
        <v>39</v>
      </c>
      <c r="C45" s="5">
        <v>962400</v>
      </c>
    </row>
    <row r="46" spans="1:3" ht="18.75" x14ac:dyDescent="0.3">
      <c r="A46" s="16"/>
      <c r="B46" s="2" t="s">
        <v>61</v>
      </c>
      <c r="C46" s="5"/>
    </row>
    <row r="47" spans="1:3" ht="18.75" x14ac:dyDescent="0.3">
      <c r="A47" s="1" t="s">
        <v>40</v>
      </c>
      <c r="B47" s="2" t="s">
        <v>56</v>
      </c>
      <c r="C47" s="5">
        <v>538320</v>
      </c>
    </row>
    <row r="48" spans="1:3" ht="18.75" x14ac:dyDescent="0.3">
      <c r="A48" s="9" t="s">
        <v>63</v>
      </c>
      <c r="B48" s="2" t="s">
        <v>41</v>
      </c>
      <c r="C48" s="5">
        <v>3181624</v>
      </c>
    </row>
    <row r="49" spans="1:3" ht="18.75" x14ac:dyDescent="0.3">
      <c r="A49" s="9"/>
      <c r="B49" s="2" t="s">
        <v>42</v>
      </c>
      <c r="C49" s="5">
        <v>26200</v>
      </c>
    </row>
    <row r="50" spans="1:3" ht="18.75" x14ac:dyDescent="0.3">
      <c r="A50" s="9"/>
      <c r="B50" s="2" t="s">
        <v>81</v>
      </c>
      <c r="C50" s="5">
        <v>190477</v>
      </c>
    </row>
    <row r="51" spans="1:3" ht="18.75" x14ac:dyDescent="0.3">
      <c r="A51" s="9"/>
      <c r="B51" s="2" t="s">
        <v>44</v>
      </c>
      <c r="C51" s="5">
        <v>4812</v>
      </c>
    </row>
    <row r="52" spans="1:3" ht="18.75" x14ac:dyDescent="0.3">
      <c r="A52" s="9"/>
      <c r="B52" s="2" t="s">
        <v>45</v>
      </c>
      <c r="C52" s="5">
        <v>22620</v>
      </c>
    </row>
    <row r="53" spans="1:3" ht="18.75" x14ac:dyDescent="0.3">
      <c r="A53" s="9"/>
      <c r="B53" s="2" t="s">
        <v>46</v>
      </c>
      <c r="C53" s="5">
        <v>34555</v>
      </c>
    </row>
    <row r="54" spans="1:3" ht="18.75" x14ac:dyDescent="0.3">
      <c r="A54" s="9"/>
      <c r="B54" s="2" t="s">
        <v>102</v>
      </c>
      <c r="C54" s="5">
        <v>6015</v>
      </c>
    </row>
    <row r="55" spans="1:3" ht="18.75" x14ac:dyDescent="0.3">
      <c r="A55" s="9"/>
      <c r="B55" s="2" t="s">
        <v>47</v>
      </c>
      <c r="C55" s="5">
        <v>21790</v>
      </c>
    </row>
    <row r="56" spans="1:3" ht="18.75" x14ac:dyDescent="0.3">
      <c r="A56" s="9"/>
      <c r="B56" s="2" t="s">
        <v>48</v>
      </c>
      <c r="C56" s="5">
        <v>7592</v>
      </c>
    </row>
    <row r="57" spans="1:3" ht="18.75" x14ac:dyDescent="0.3">
      <c r="A57" s="9"/>
      <c r="B57" s="2" t="s">
        <v>107</v>
      </c>
      <c r="C57" s="5">
        <v>3258</v>
      </c>
    </row>
    <row r="58" spans="1:3" ht="18.75" x14ac:dyDescent="0.3">
      <c r="A58" s="9"/>
      <c r="B58" s="2" t="s">
        <v>49</v>
      </c>
      <c r="C58" s="5">
        <v>10460</v>
      </c>
    </row>
    <row r="59" spans="1:3" ht="18.75" x14ac:dyDescent="0.3">
      <c r="A59" s="9"/>
      <c r="B59" s="2" t="s">
        <v>50</v>
      </c>
      <c r="C59" s="5">
        <v>8218</v>
      </c>
    </row>
    <row r="60" spans="1:3" ht="18.75" x14ac:dyDescent="0.3">
      <c r="A60" s="9"/>
      <c r="B60" s="2" t="s">
        <v>51</v>
      </c>
      <c r="C60" s="5">
        <v>8272</v>
      </c>
    </row>
    <row r="61" spans="1:3" ht="18.75" x14ac:dyDescent="0.3">
      <c r="A61" s="9"/>
      <c r="B61" s="2" t="s">
        <v>52</v>
      </c>
      <c r="C61" s="5">
        <v>3360</v>
      </c>
    </row>
    <row r="62" spans="1:3" ht="18.75" x14ac:dyDescent="0.3">
      <c r="A62" s="9"/>
      <c r="B62" s="2" t="s">
        <v>53</v>
      </c>
      <c r="C62" s="5">
        <v>14960</v>
      </c>
    </row>
    <row r="63" spans="1:3" ht="18.75" x14ac:dyDescent="0.3">
      <c r="A63" s="9"/>
      <c r="B63" s="2" t="s">
        <v>59</v>
      </c>
      <c r="C63" s="5">
        <v>8817</v>
      </c>
    </row>
    <row r="64" spans="1:3" ht="18.75" x14ac:dyDescent="0.3">
      <c r="A64" s="9"/>
      <c r="B64" s="2" t="s">
        <v>101</v>
      </c>
      <c r="C64" s="5">
        <v>14960</v>
      </c>
    </row>
    <row r="65" spans="1:3" ht="18.75" x14ac:dyDescent="0.3">
      <c r="A65" s="9"/>
      <c r="B65" s="2" t="s">
        <v>105</v>
      </c>
      <c r="C65" s="5">
        <v>64495</v>
      </c>
    </row>
    <row r="66" spans="1:3" ht="18.75" x14ac:dyDescent="0.3">
      <c r="A66" s="9"/>
      <c r="B66" s="2" t="s">
        <v>106</v>
      </c>
      <c r="C66" s="5">
        <v>2570</v>
      </c>
    </row>
    <row r="67" spans="1:3" ht="18.75" x14ac:dyDescent="0.3">
      <c r="A67" s="9"/>
      <c r="B67" s="2" t="s">
        <v>54</v>
      </c>
      <c r="C67" s="5">
        <v>74800</v>
      </c>
    </row>
    <row r="68" spans="1:3" ht="18.75" x14ac:dyDescent="0.3">
      <c r="A68" s="1" t="s">
        <v>55</v>
      </c>
      <c r="B68" s="2" t="s">
        <v>103</v>
      </c>
      <c r="C68" s="5">
        <v>19752</v>
      </c>
    </row>
    <row r="69" spans="1:3" ht="18.75" x14ac:dyDescent="0.3">
      <c r="A69" s="2"/>
      <c r="B69" s="2" t="s">
        <v>104</v>
      </c>
      <c r="C69" s="5">
        <v>4000</v>
      </c>
    </row>
    <row r="70" spans="1:3" ht="23.25" x14ac:dyDescent="0.35">
      <c r="A70" s="17" t="s">
        <v>0</v>
      </c>
      <c r="B70" s="17"/>
      <c r="C70" s="6">
        <f>SUM(C4:C69)</f>
        <v>9645201</v>
      </c>
    </row>
    <row r="78" spans="1:3" ht="18.75" x14ac:dyDescent="0.25">
      <c r="A78" s="9" t="s">
        <v>5</v>
      </c>
      <c r="B78" s="9"/>
      <c r="C78" s="9"/>
    </row>
    <row r="79" spans="1:3" ht="75" x14ac:dyDescent="0.25">
      <c r="A79" s="3" t="s">
        <v>3</v>
      </c>
      <c r="B79" s="3" t="s">
        <v>4</v>
      </c>
      <c r="C79" s="3" t="s">
        <v>1</v>
      </c>
    </row>
    <row r="80" spans="1:3" ht="18.75" x14ac:dyDescent="0.3">
      <c r="A80" s="1" t="s">
        <v>6</v>
      </c>
      <c r="B80" s="2" t="s">
        <v>6</v>
      </c>
      <c r="C80" s="5">
        <f>12250+73862</f>
        <v>86112</v>
      </c>
    </row>
    <row r="81" spans="1:3" ht="18.75" x14ac:dyDescent="0.3">
      <c r="A81" s="1" t="s">
        <v>7</v>
      </c>
      <c r="B81" s="2" t="s">
        <v>7</v>
      </c>
      <c r="C81" s="5">
        <v>6624</v>
      </c>
    </row>
    <row r="82" spans="1:3" ht="18.75" x14ac:dyDescent="0.3">
      <c r="A82" s="1" t="s">
        <v>8</v>
      </c>
      <c r="B82" s="2" t="s">
        <v>8</v>
      </c>
      <c r="C82" s="5">
        <f>3144+33473</f>
        <v>36617</v>
      </c>
    </row>
    <row r="83" spans="1:3" ht="18.75" x14ac:dyDescent="0.3">
      <c r="A83" s="9" t="s">
        <v>29</v>
      </c>
      <c r="B83" s="2" t="s">
        <v>10</v>
      </c>
      <c r="C83" s="5">
        <v>20919</v>
      </c>
    </row>
    <row r="84" spans="1:3" ht="18.75" x14ac:dyDescent="0.3">
      <c r="A84" s="9"/>
      <c r="B84" s="2" t="s">
        <v>11</v>
      </c>
      <c r="C84" s="5">
        <v>6785</v>
      </c>
    </row>
    <row r="85" spans="1:3" ht="18.75" x14ac:dyDescent="0.3">
      <c r="A85" s="9"/>
      <c r="B85" s="2" t="s">
        <v>12</v>
      </c>
      <c r="C85" s="5">
        <v>94937</v>
      </c>
    </row>
    <row r="86" spans="1:3" ht="18.75" x14ac:dyDescent="0.3">
      <c r="A86" s="9"/>
      <c r="B86" s="2" t="s">
        <v>13</v>
      </c>
      <c r="C86" s="5">
        <f>12970+56885</f>
        <v>69855</v>
      </c>
    </row>
    <row r="87" spans="1:3" ht="18.75" x14ac:dyDescent="0.3">
      <c r="A87" s="9"/>
      <c r="B87" s="2" t="s">
        <v>56</v>
      </c>
      <c r="C87" s="5">
        <f>75000+56000</f>
        <v>131000</v>
      </c>
    </row>
    <row r="88" spans="1:3" ht="18.75" x14ac:dyDescent="0.3">
      <c r="A88" s="9"/>
      <c r="B88" s="2" t="s">
        <v>14</v>
      </c>
      <c r="C88" s="5">
        <f>15029+73658</f>
        <v>88687</v>
      </c>
    </row>
    <row r="89" spans="1:3" ht="18.75" x14ac:dyDescent="0.3">
      <c r="A89" s="9"/>
      <c r="B89" s="2" t="s">
        <v>15</v>
      </c>
      <c r="C89" s="5">
        <v>9716</v>
      </c>
    </row>
    <row r="90" spans="1:3" ht="37.5" x14ac:dyDescent="0.3">
      <c r="A90" s="9"/>
      <c r="B90" s="4" t="s">
        <v>91</v>
      </c>
      <c r="C90" s="5">
        <f>6000+741000</f>
        <v>747000</v>
      </c>
    </row>
    <row r="91" spans="1:3" ht="18.75" x14ac:dyDescent="0.3">
      <c r="A91" s="9"/>
      <c r="B91" s="2" t="s">
        <v>16</v>
      </c>
      <c r="C91" s="5">
        <v>2399</v>
      </c>
    </row>
    <row r="92" spans="1:3" ht="18.75" x14ac:dyDescent="0.3">
      <c r="A92" s="9"/>
      <c r="B92" s="2" t="s">
        <v>17</v>
      </c>
      <c r="C92" s="5">
        <v>3860</v>
      </c>
    </row>
    <row r="93" spans="1:3" ht="18.75" x14ac:dyDescent="0.3">
      <c r="A93" s="9"/>
      <c r="B93" s="2" t="s">
        <v>18</v>
      </c>
      <c r="C93" s="5">
        <v>2478</v>
      </c>
    </row>
    <row r="94" spans="1:3" ht="18.75" x14ac:dyDescent="0.3">
      <c r="A94" s="9"/>
      <c r="B94" s="2" t="s">
        <v>19</v>
      </c>
      <c r="C94" s="5">
        <v>3000</v>
      </c>
    </row>
    <row r="95" spans="1:3" ht="18.75" x14ac:dyDescent="0.3">
      <c r="A95" s="9"/>
      <c r="B95" s="2" t="s">
        <v>20</v>
      </c>
      <c r="C95" s="5">
        <f>5292+8000</f>
        <v>13292</v>
      </c>
    </row>
    <row r="96" spans="1:3" ht="18.75" x14ac:dyDescent="0.3">
      <c r="A96" s="9"/>
      <c r="B96" s="2" t="s">
        <v>93</v>
      </c>
      <c r="C96" s="5">
        <f>38780+181638</f>
        <v>220418</v>
      </c>
    </row>
    <row r="97" spans="1:3" ht="18.75" x14ac:dyDescent="0.3">
      <c r="A97" s="9"/>
      <c r="B97" s="2" t="s">
        <v>21</v>
      </c>
      <c r="C97" s="5">
        <v>350</v>
      </c>
    </row>
    <row r="98" spans="1:3" ht="18.75" x14ac:dyDescent="0.3">
      <c r="A98" s="9"/>
      <c r="B98" s="2" t="s">
        <v>22</v>
      </c>
      <c r="C98" s="5">
        <v>32704</v>
      </c>
    </row>
    <row r="99" spans="1:3" ht="18.75" x14ac:dyDescent="0.3">
      <c r="A99" s="9"/>
      <c r="B99" s="2" t="s">
        <v>23</v>
      </c>
      <c r="C99" s="5">
        <v>536246</v>
      </c>
    </row>
    <row r="100" spans="1:3" ht="18.75" x14ac:dyDescent="0.3">
      <c r="A100" s="9"/>
      <c r="B100" s="2" t="s">
        <v>24</v>
      </c>
      <c r="C100" s="5">
        <v>3000</v>
      </c>
    </row>
    <row r="101" spans="1:3" ht="18.75" x14ac:dyDescent="0.3">
      <c r="A101" s="9"/>
      <c r="B101" s="2" t="s">
        <v>25</v>
      </c>
      <c r="C101" s="5">
        <v>62247</v>
      </c>
    </row>
    <row r="102" spans="1:3" ht="18.75" x14ac:dyDescent="0.3">
      <c r="A102" s="9"/>
      <c r="B102" s="2" t="s">
        <v>26</v>
      </c>
      <c r="C102" s="5">
        <v>8590</v>
      </c>
    </row>
    <row r="103" spans="1:3" ht="18.75" x14ac:dyDescent="0.3">
      <c r="A103" s="9"/>
      <c r="B103" s="2" t="s">
        <v>27</v>
      </c>
      <c r="C103" s="5">
        <v>12000</v>
      </c>
    </row>
    <row r="104" spans="1:3" ht="18.75" x14ac:dyDescent="0.3">
      <c r="A104" s="9"/>
      <c r="B104" s="2" t="s">
        <v>64</v>
      </c>
      <c r="C104" s="5">
        <v>24900</v>
      </c>
    </row>
    <row r="105" spans="1:3" ht="18.75" x14ac:dyDescent="0.3">
      <c r="A105" s="9"/>
      <c r="B105" s="2" t="s">
        <v>28</v>
      </c>
      <c r="C105" s="5">
        <v>273553</v>
      </c>
    </row>
    <row r="106" spans="1:3" ht="18.75" x14ac:dyDescent="0.3">
      <c r="A106" s="9" t="s">
        <v>9</v>
      </c>
      <c r="B106" s="2" t="s">
        <v>92</v>
      </c>
      <c r="C106" s="5">
        <v>7000</v>
      </c>
    </row>
    <row r="107" spans="1:3" ht="18.75" x14ac:dyDescent="0.3">
      <c r="A107" s="9"/>
      <c r="B107" s="2" t="s">
        <v>31</v>
      </c>
      <c r="C107" s="5">
        <v>7380</v>
      </c>
    </row>
    <row r="108" spans="1:3" ht="18.75" x14ac:dyDescent="0.3">
      <c r="A108" s="9"/>
      <c r="B108" s="2" t="s">
        <v>32</v>
      </c>
      <c r="C108" s="5">
        <v>2000</v>
      </c>
    </row>
    <row r="109" spans="1:3" ht="18.75" x14ac:dyDescent="0.3">
      <c r="A109" s="9"/>
      <c r="B109" s="2" t="s">
        <v>33</v>
      </c>
      <c r="C109" s="5">
        <v>885122</v>
      </c>
    </row>
    <row r="110" spans="1:3" ht="18.75" x14ac:dyDescent="0.3">
      <c r="A110" s="9"/>
      <c r="B110" s="2" t="s">
        <v>34</v>
      </c>
      <c r="C110" s="5">
        <v>80472</v>
      </c>
    </row>
    <row r="111" spans="1:3" ht="18.75" x14ac:dyDescent="0.3">
      <c r="A111" s="9"/>
      <c r="B111" s="2" t="s">
        <v>35</v>
      </c>
      <c r="C111" s="5">
        <v>37435</v>
      </c>
    </row>
    <row r="112" spans="1:3" ht="18.75" x14ac:dyDescent="0.3">
      <c r="A112" s="9"/>
      <c r="B112" s="2" t="s">
        <v>36</v>
      </c>
      <c r="C112" s="5">
        <v>8726</v>
      </c>
    </row>
    <row r="113" spans="1:3" ht="18.75" x14ac:dyDescent="0.3">
      <c r="A113" s="9"/>
      <c r="B113" s="2" t="s">
        <v>37</v>
      </c>
      <c r="C113" s="5">
        <v>88500</v>
      </c>
    </row>
    <row r="114" spans="1:3" ht="18.75" x14ac:dyDescent="0.3">
      <c r="A114" s="9"/>
      <c r="B114" s="2" t="s">
        <v>57</v>
      </c>
      <c r="C114" s="5">
        <v>60000</v>
      </c>
    </row>
    <row r="115" spans="1:3" ht="18.75" x14ac:dyDescent="0.3">
      <c r="A115" s="9"/>
      <c r="B115" s="2" t="s">
        <v>60</v>
      </c>
      <c r="C115" s="5">
        <v>14719</v>
      </c>
    </row>
    <row r="116" spans="1:3" ht="18.75" x14ac:dyDescent="0.3">
      <c r="A116" s="9"/>
      <c r="B116" s="2" t="s">
        <v>58</v>
      </c>
      <c r="C116" s="5">
        <f>87393+944</f>
        <v>88337</v>
      </c>
    </row>
    <row r="117" spans="1:3" ht="18.75" x14ac:dyDescent="0.3">
      <c r="A117" s="9"/>
      <c r="B117" s="2" t="s">
        <v>65</v>
      </c>
      <c r="C117" s="5">
        <v>22605</v>
      </c>
    </row>
    <row r="118" spans="1:3" ht="18.75" x14ac:dyDescent="0.3">
      <c r="A118" s="9"/>
      <c r="B118" s="2" t="s">
        <v>38</v>
      </c>
      <c r="C118" s="5">
        <v>41100</v>
      </c>
    </row>
    <row r="119" spans="1:3" ht="18.75" x14ac:dyDescent="0.3">
      <c r="A119" s="16" t="s">
        <v>39</v>
      </c>
      <c r="B119" s="2" t="s">
        <v>39</v>
      </c>
      <c r="C119" s="5">
        <v>1180000</v>
      </c>
    </row>
    <row r="120" spans="1:3" ht="18.75" x14ac:dyDescent="0.3">
      <c r="A120" s="16"/>
      <c r="B120" s="2" t="s">
        <v>61</v>
      </c>
      <c r="C120" s="5">
        <v>763445</v>
      </c>
    </row>
    <row r="121" spans="1:3" ht="18.75" x14ac:dyDescent="0.3">
      <c r="A121" s="1" t="s">
        <v>40</v>
      </c>
      <c r="B121" s="2" t="s">
        <v>56</v>
      </c>
      <c r="C121" s="5">
        <f>1500000+1041186</f>
        <v>2541186</v>
      </c>
    </row>
    <row r="122" spans="1:3" ht="18.75" x14ac:dyDescent="0.3">
      <c r="A122" s="9" t="s">
        <v>63</v>
      </c>
      <c r="B122" s="2" t="s">
        <v>41</v>
      </c>
      <c r="C122" s="5">
        <f>135567+1106771</f>
        <v>1242338</v>
      </c>
    </row>
    <row r="123" spans="1:3" ht="18.75" x14ac:dyDescent="0.3">
      <c r="A123" s="9"/>
      <c r="B123" s="2" t="s">
        <v>42</v>
      </c>
      <c r="C123" s="5">
        <v>28750</v>
      </c>
    </row>
    <row r="124" spans="1:3" ht="18.75" x14ac:dyDescent="0.3">
      <c r="A124" s="9"/>
      <c r="B124" s="2" t="s">
        <v>43</v>
      </c>
      <c r="C124" s="5">
        <v>14740</v>
      </c>
    </row>
    <row r="125" spans="1:3" ht="18.75" x14ac:dyDescent="0.3">
      <c r="A125" s="9"/>
      <c r="B125" s="2" t="s">
        <v>44</v>
      </c>
      <c r="C125" s="5">
        <f>1088+5900</f>
        <v>6988</v>
      </c>
    </row>
    <row r="126" spans="1:3" ht="18.75" x14ac:dyDescent="0.3">
      <c r="A126" s="9"/>
      <c r="B126" s="2" t="s">
        <v>45</v>
      </c>
      <c r="C126" s="5">
        <v>100</v>
      </c>
    </row>
    <row r="127" spans="1:3" ht="18.75" x14ac:dyDescent="0.3">
      <c r="A127" s="9"/>
      <c r="B127" s="2" t="s">
        <v>46</v>
      </c>
      <c r="C127" s="5">
        <v>10</v>
      </c>
    </row>
    <row r="128" spans="1:3" ht="18.75" x14ac:dyDescent="0.3">
      <c r="A128" s="9"/>
      <c r="B128" s="2" t="s">
        <v>47</v>
      </c>
      <c r="C128" s="5">
        <f>2720+14750</f>
        <v>17470</v>
      </c>
    </row>
    <row r="129" spans="1:3" ht="18.75" x14ac:dyDescent="0.3">
      <c r="A129" s="9"/>
      <c r="B129" s="2" t="s">
        <v>48</v>
      </c>
      <c r="C129" s="5">
        <f>1088+5900</f>
        <v>6988</v>
      </c>
    </row>
    <row r="130" spans="1:3" ht="18.75" x14ac:dyDescent="0.3">
      <c r="A130" s="9"/>
      <c r="B130" s="2" t="s">
        <v>49</v>
      </c>
      <c r="C130" s="5">
        <f>1088+5896</f>
        <v>6984</v>
      </c>
    </row>
    <row r="131" spans="1:3" ht="18.75" x14ac:dyDescent="0.3">
      <c r="A131" s="9"/>
      <c r="B131" s="2" t="s">
        <v>50</v>
      </c>
      <c r="C131" s="5">
        <f>1088+5900</f>
        <v>6988</v>
      </c>
    </row>
    <row r="132" spans="1:3" ht="18.75" x14ac:dyDescent="0.3">
      <c r="A132" s="9"/>
      <c r="B132" s="2" t="s">
        <v>51</v>
      </c>
      <c r="C132" s="5">
        <f>1088+5900</f>
        <v>6988</v>
      </c>
    </row>
    <row r="133" spans="1:3" ht="18.75" x14ac:dyDescent="0.3">
      <c r="A133" s="9"/>
      <c r="B133" s="2" t="s">
        <v>52</v>
      </c>
      <c r="C133" s="5">
        <v>6006</v>
      </c>
    </row>
    <row r="134" spans="1:3" ht="18.75" x14ac:dyDescent="0.3">
      <c r="A134" s="9"/>
      <c r="B134" s="2" t="s">
        <v>53</v>
      </c>
      <c r="C134" s="5">
        <f>2720+14760</f>
        <v>17480</v>
      </c>
    </row>
    <row r="135" spans="1:3" ht="18.75" x14ac:dyDescent="0.3">
      <c r="A135" s="9"/>
      <c r="B135" s="2" t="s">
        <v>59</v>
      </c>
      <c r="C135" s="5">
        <v>1088</v>
      </c>
    </row>
    <row r="136" spans="1:3" ht="18.75" x14ac:dyDescent="0.3">
      <c r="A136" s="9"/>
      <c r="B136" s="2"/>
      <c r="C136" s="5"/>
    </row>
    <row r="137" spans="1:3" ht="18.75" x14ac:dyDescent="0.3">
      <c r="A137" s="9"/>
      <c r="B137" s="2" t="s">
        <v>54</v>
      </c>
      <c r="C137" s="5">
        <f>13600+73800</f>
        <v>87400</v>
      </c>
    </row>
    <row r="138" spans="1:3" ht="18.75" x14ac:dyDescent="0.3">
      <c r="A138" s="1" t="s">
        <v>55</v>
      </c>
      <c r="B138" s="2" t="s">
        <v>56</v>
      </c>
      <c r="C138" s="5">
        <v>1501173</v>
      </c>
    </row>
    <row r="139" spans="1:3" ht="18.75" x14ac:dyDescent="0.3">
      <c r="A139" s="2"/>
      <c r="B139" s="2"/>
      <c r="C139" s="5"/>
    </row>
    <row r="140" spans="1:3" ht="23.25" x14ac:dyDescent="0.35">
      <c r="A140" s="17" t="s">
        <v>0</v>
      </c>
      <c r="B140" s="17"/>
      <c r="C140" s="6">
        <f>SUM(C80:C139)</f>
        <v>11276807</v>
      </c>
    </row>
    <row r="146" spans="1:3" ht="18.75" x14ac:dyDescent="0.25">
      <c r="A146" s="9" t="s">
        <v>66</v>
      </c>
      <c r="B146" s="9"/>
      <c r="C146" s="9"/>
    </row>
    <row r="147" spans="1:3" ht="75" x14ac:dyDescent="0.25">
      <c r="A147" s="3" t="s">
        <v>3</v>
      </c>
      <c r="B147" s="3" t="s">
        <v>4</v>
      </c>
      <c r="C147" s="3" t="s">
        <v>1</v>
      </c>
    </row>
    <row r="148" spans="1:3" ht="18.75" x14ac:dyDescent="0.3">
      <c r="A148" s="1" t="s">
        <v>6</v>
      </c>
      <c r="B148" s="2" t="s">
        <v>6</v>
      </c>
      <c r="C148" s="7">
        <f>100348+14719</f>
        <v>115067</v>
      </c>
    </row>
    <row r="149" spans="1:3" ht="18.75" x14ac:dyDescent="0.3">
      <c r="A149" s="1" t="s">
        <v>7</v>
      </c>
      <c r="B149" s="2" t="s">
        <v>7</v>
      </c>
      <c r="C149" s="7">
        <v>3280</v>
      </c>
    </row>
    <row r="150" spans="1:3" ht="18.75" x14ac:dyDescent="0.3">
      <c r="A150" s="1" t="s">
        <v>8</v>
      </c>
      <c r="B150" s="2" t="s">
        <v>8</v>
      </c>
      <c r="C150" s="7">
        <f>32023+6937</f>
        <v>38960</v>
      </c>
    </row>
    <row r="151" spans="1:3" ht="18.75" x14ac:dyDescent="0.3">
      <c r="A151" s="9" t="s">
        <v>29</v>
      </c>
      <c r="B151" s="2" t="s">
        <v>10</v>
      </c>
      <c r="C151" s="7">
        <f>62572+10998</f>
        <v>73570</v>
      </c>
    </row>
    <row r="152" spans="1:3" ht="18.75" x14ac:dyDescent="0.3">
      <c r="A152" s="9"/>
      <c r="B152" s="2" t="s">
        <v>11</v>
      </c>
      <c r="C152" s="7">
        <f>10560+2183</f>
        <v>12743</v>
      </c>
    </row>
    <row r="153" spans="1:3" ht="18.75" x14ac:dyDescent="0.3">
      <c r="A153" s="9"/>
      <c r="B153" s="2" t="s">
        <v>12</v>
      </c>
      <c r="C153" s="7"/>
    </row>
    <row r="154" spans="1:3" ht="18.75" x14ac:dyDescent="0.3">
      <c r="A154" s="9"/>
      <c r="B154" s="2" t="s">
        <v>13</v>
      </c>
      <c r="C154" s="7">
        <f>22530+28315</f>
        <v>50845</v>
      </c>
    </row>
    <row r="155" spans="1:3" ht="18.75" x14ac:dyDescent="0.3">
      <c r="A155" s="9"/>
      <c r="B155" s="2" t="s">
        <v>56</v>
      </c>
      <c r="C155" s="7">
        <f>384250+175000</f>
        <v>559250</v>
      </c>
    </row>
    <row r="156" spans="1:3" ht="18.75" x14ac:dyDescent="0.3">
      <c r="A156" s="9"/>
      <c r="B156" s="2" t="s">
        <v>14</v>
      </c>
      <c r="C156" s="7">
        <f>45069+5710</f>
        <v>50779</v>
      </c>
    </row>
    <row r="157" spans="1:3" ht="18.75" x14ac:dyDescent="0.3">
      <c r="A157" s="9"/>
      <c r="B157" s="2" t="s">
        <v>15</v>
      </c>
      <c r="C157" s="7"/>
    </row>
    <row r="158" spans="1:3" ht="37.5" x14ac:dyDescent="0.3">
      <c r="A158" s="9"/>
      <c r="B158" s="4" t="s">
        <v>91</v>
      </c>
      <c r="C158" s="7">
        <f>725000+5000</f>
        <v>730000</v>
      </c>
    </row>
    <row r="159" spans="1:3" ht="18.75" x14ac:dyDescent="0.3">
      <c r="A159" s="9"/>
      <c r="B159" s="2" t="s">
        <v>16</v>
      </c>
      <c r="C159" s="7">
        <v>3059</v>
      </c>
    </row>
    <row r="160" spans="1:3" ht="18.75" x14ac:dyDescent="0.3">
      <c r="A160" s="9"/>
      <c r="B160" s="2" t="s">
        <v>17</v>
      </c>
      <c r="C160" s="7"/>
    </row>
    <row r="161" spans="1:3" ht="18.75" x14ac:dyDescent="0.3">
      <c r="A161" s="9"/>
      <c r="B161" s="2" t="s">
        <v>18</v>
      </c>
      <c r="C161" s="7"/>
    </row>
    <row r="162" spans="1:3" ht="18.75" x14ac:dyDescent="0.3">
      <c r="A162" s="9"/>
      <c r="B162" s="2" t="s">
        <v>19</v>
      </c>
      <c r="C162" s="7">
        <v>3850</v>
      </c>
    </row>
    <row r="163" spans="1:3" ht="18.75" x14ac:dyDescent="0.3">
      <c r="A163" s="9"/>
      <c r="B163" s="2" t="s">
        <v>20</v>
      </c>
      <c r="C163" s="7">
        <f>2214+9251</f>
        <v>11465</v>
      </c>
    </row>
    <row r="164" spans="1:3" ht="18.75" x14ac:dyDescent="0.3">
      <c r="A164" s="9"/>
      <c r="B164" s="2" t="s">
        <v>93</v>
      </c>
      <c r="C164" s="7">
        <f>225540+26140</f>
        <v>251680</v>
      </c>
    </row>
    <row r="165" spans="1:3" ht="18.75" x14ac:dyDescent="0.3">
      <c r="A165" s="9"/>
      <c r="B165" s="2" t="s">
        <v>21</v>
      </c>
      <c r="C165" s="7"/>
    </row>
    <row r="166" spans="1:3" ht="18.75" x14ac:dyDescent="0.3">
      <c r="A166" s="9"/>
      <c r="B166" s="2" t="s">
        <v>22</v>
      </c>
      <c r="C166" s="7">
        <v>64608</v>
      </c>
    </row>
    <row r="167" spans="1:3" ht="18.75" x14ac:dyDescent="0.3">
      <c r="A167" s="9"/>
      <c r="B167" s="2" t="s">
        <v>23</v>
      </c>
      <c r="C167" s="7">
        <f>693696</f>
        <v>693696</v>
      </c>
    </row>
    <row r="168" spans="1:3" ht="18.75" x14ac:dyDescent="0.3">
      <c r="A168" s="9"/>
      <c r="B168" s="2" t="s">
        <v>24</v>
      </c>
      <c r="C168" s="7"/>
    </row>
    <row r="169" spans="1:3" ht="18.75" x14ac:dyDescent="0.3">
      <c r="A169" s="9"/>
      <c r="B169" s="2" t="s">
        <v>25</v>
      </c>
      <c r="C169" s="7">
        <f>62247</f>
        <v>62247</v>
      </c>
    </row>
    <row r="170" spans="1:3" ht="18.75" x14ac:dyDescent="0.3">
      <c r="A170" s="9"/>
      <c r="B170" s="2" t="s">
        <v>26</v>
      </c>
      <c r="C170" s="7"/>
    </row>
    <row r="171" spans="1:3" ht="18.75" x14ac:dyDescent="0.3">
      <c r="A171" s="9"/>
      <c r="B171" s="2" t="s">
        <v>27</v>
      </c>
      <c r="C171" s="7">
        <f>14850+3325</f>
        <v>18175</v>
      </c>
    </row>
    <row r="172" spans="1:3" ht="18.75" x14ac:dyDescent="0.3">
      <c r="A172" s="9"/>
      <c r="B172" s="2" t="s">
        <v>64</v>
      </c>
      <c r="C172" s="7">
        <v>7462</v>
      </c>
    </row>
    <row r="173" spans="1:3" ht="18.75" x14ac:dyDescent="0.3">
      <c r="A173" s="9"/>
      <c r="B173" s="2" t="s">
        <v>28</v>
      </c>
      <c r="C173" s="7"/>
    </row>
    <row r="174" spans="1:3" ht="18.75" x14ac:dyDescent="0.3">
      <c r="A174" s="9" t="s">
        <v>9</v>
      </c>
      <c r="B174" s="2"/>
      <c r="C174" s="7"/>
    </row>
    <row r="175" spans="1:3" ht="18.75" x14ac:dyDescent="0.3">
      <c r="A175" s="9"/>
      <c r="B175" s="2" t="s">
        <v>31</v>
      </c>
      <c r="C175" s="7">
        <f>1240+8160</f>
        <v>9400</v>
      </c>
    </row>
    <row r="176" spans="1:3" ht="18.75" x14ac:dyDescent="0.3">
      <c r="A176" s="9"/>
      <c r="B176" s="2" t="s">
        <v>32</v>
      </c>
      <c r="C176" s="7">
        <v>7500</v>
      </c>
    </row>
    <row r="177" spans="1:3" ht="18.75" x14ac:dyDescent="0.3">
      <c r="A177" s="9"/>
      <c r="B177" s="2" t="s">
        <v>33</v>
      </c>
      <c r="C177" s="7"/>
    </row>
    <row r="178" spans="1:3" ht="18.75" x14ac:dyDescent="0.3">
      <c r="A178" s="9"/>
      <c r="B178" s="2" t="s">
        <v>34</v>
      </c>
      <c r="C178" s="7"/>
    </row>
    <row r="179" spans="1:3" ht="18.75" x14ac:dyDescent="0.3">
      <c r="A179" s="9"/>
      <c r="B179" s="2" t="s">
        <v>35</v>
      </c>
      <c r="C179" s="7">
        <v>34780</v>
      </c>
    </row>
    <row r="180" spans="1:3" ht="18.75" x14ac:dyDescent="0.3">
      <c r="A180" s="9"/>
      <c r="B180" s="2" t="s">
        <v>36</v>
      </c>
      <c r="C180" s="7"/>
    </row>
    <row r="181" spans="1:3" ht="18.75" x14ac:dyDescent="0.3">
      <c r="A181" s="9"/>
      <c r="B181" s="2" t="s">
        <v>37</v>
      </c>
      <c r="C181" s="7">
        <f>124992</f>
        <v>124992</v>
      </c>
    </row>
    <row r="182" spans="1:3" ht="18.75" x14ac:dyDescent="0.3">
      <c r="A182" s="9"/>
      <c r="B182" s="2" t="s">
        <v>57</v>
      </c>
      <c r="C182" s="7"/>
    </row>
    <row r="183" spans="1:3" ht="18.75" x14ac:dyDescent="0.3">
      <c r="A183" s="9"/>
      <c r="B183" s="2" t="s">
        <v>69</v>
      </c>
      <c r="C183" s="7">
        <v>18300</v>
      </c>
    </row>
    <row r="184" spans="1:3" ht="18.75" x14ac:dyDescent="0.3">
      <c r="A184" s="9"/>
      <c r="B184" s="2" t="s">
        <v>70</v>
      </c>
      <c r="C184" s="7">
        <v>117600</v>
      </c>
    </row>
    <row r="185" spans="1:3" ht="18.75" x14ac:dyDescent="0.3">
      <c r="A185" s="9"/>
      <c r="B185" s="2" t="s">
        <v>71</v>
      </c>
      <c r="C185" s="7">
        <v>16676</v>
      </c>
    </row>
    <row r="186" spans="1:3" ht="18.75" x14ac:dyDescent="0.3">
      <c r="A186" s="9"/>
      <c r="B186" s="2" t="s">
        <v>72</v>
      </c>
      <c r="C186" s="7">
        <v>21004</v>
      </c>
    </row>
    <row r="187" spans="1:3" ht="18.75" x14ac:dyDescent="0.3">
      <c r="A187" s="9"/>
      <c r="B187" s="2" t="s">
        <v>73</v>
      </c>
      <c r="C187" s="7">
        <v>5500</v>
      </c>
    </row>
    <row r="188" spans="1:3" ht="18.75" x14ac:dyDescent="0.3">
      <c r="A188" s="9"/>
      <c r="B188" s="2"/>
      <c r="C188" s="7"/>
    </row>
    <row r="189" spans="1:3" ht="18.75" x14ac:dyDescent="0.3">
      <c r="A189" s="9"/>
      <c r="B189" s="2" t="s">
        <v>58</v>
      </c>
      <c r="C189" s="7">
        <f>85473+826</f>
        <v>86299</v>
      </c>
    </row>
    <row r="190" spans="1:3" ht="18.75" x14ac:dyDescent="0.3">
      <c r="A190" s="9"/>
      <c r="B190" s="2" t="s">
        <v>65</v>
      </c>
      <c r="C190" s="7">
        <v>9207</v>
      </c>
    </row>
    <row r="191" spans="1:3" ht="18.75" x14ac:dyDescent="0.3">
      <c r="A191" s="9"/>
      <c r="B191" s="2" t="s">
        <v>38</v>
      </c>
      <c r="C191" s="7">
        <v>100</v>
      </c>
    </row>
    <row r="192" spans="1:3" ht="18.75" x14ac:dyDescent="0.3">
      <c r="A192" s="16" t="s">
        <v>39</v>
      </c>
      <c r="B192" s="2" t="s">
        <v>39</v>
      </c>
      <c r="C192" s="7">
        <v>1305600</v>
      </c>
    </row>
    <row r="193" spans="1:3" ht="18.75" x14ac:dyDescent="0.3">
      <c r="A193" s="16"/>
      <c r="B193" s="2" t="s">
        <v>61</v>
      </c>
      <c r="C193" s="7">
        <v>528232</v>
      </c>
    </row>
    <row r="194" spans="1:3" ht="18.75" x14ac:dyDescent="0.3">
      <c r="A194" s="1" t="s">
        <v>40</v>
      </c>
      <c r="B194" s="2" t="s">
        <v>56</v>
      </c>
      <c r="C194" s="7">
        <f>120444+2180</f>
        <v>122624</v>
      </c>
    </row>
    <row r="195" spans="1:3" ht="18.75" x14ac:dyDescent="0.3">
      <c r="A195" s="9" t="s">
        <v>63</v>
      </c>
      <c r="B195" s="2" t="s">
        <v>41</v>
      </c>
      <c r="C195" s="7">
        <f>912429</f>
        <v>912429</v>
      </c>
    </row>
    <row r="196" spans="1:3" ht="18.75" x14ac:dyDescent="0.3">
      <c r="A196" s="9"/>
      <c r="B196" s="2" t="s">
        <v>42</v>
      </c>
      <c r="C196" s="7">
        <f>1000+35500</f>
        <v>36500</v>
      </c>
    </row>
    <row r="197" spans="1:3" ht="18.75" x14ac:dyDescent="0.3">
      <c r="A197" s="9"/>
      <c r="B197" s="2" t="s">
        <v>43</v>
      </c>
      <c r="C197" s="7">
        <f>16320+2480</f>
        <v>18800</v>
      </c>
    </row>
    <row r="198" spans="1:3" ht="18.75" x14ac:dyDescent="0.3">
      <c r="A198" s="9"/>
      <c r="B198" s="2" t="s">
        <v>44</v>
      </c>
      <c r="C198" s="7">
        <f>6528+992</f>
        <v>7520</v>
      </c>
    </row>
    <row r="199" spans="1:3" ht="18.75" x14ac:dyDescent="0.3">
      <c r="A199" s="9"/>
      <c r="B199" s="2" t="s">
        <v>45</v>
      </c>
      <c r="C199" s="7">
        <v>40800</v>
      </c>
    </row>
    <row r="200" spans="1:3" ht="18.75" x14ac:dyDescent="0.3">
      <c r="A200" s="9"/>
      <c r="B200" s="2" t="s">
        <v>46</v>
      </c>
      <c r="C200" s="7">
        <f>40800+6200</f>
        <v>47000</v>
      </c>
    </row>
    <row r="201" spans="1:3" ht="18.75" x14ac:dyDescent="0.3">
      <c r="A201" s="9"/>
      <c r="B201" s="2" t="s">
        <v>47</v>
      </c>
      <c r="C201" s="7">
        <f>2480+16320</f>
        <v>18800</v>
      </c>
    </row>
    <row r="202" spans="1:3" ht="18.75" x14ac:dyDescent="0.3">
      <c r="A202" s="9"/>
      <c r="B202" s="2" t="s">
        <v>48</v>
      </c>
      <c r="C202" s="7">
        <f>6528+992</f>
        <v>7520</v>
      </c>
    </row>
    <row r="203" spans="1:3" ht="18.75" x14ac:dyDescent="0.3">
      <c r="A203" s="9"/>
      <c r="B203" s="2" t="s">
        <v>49</v>
      </c>
      <c r="C203" s="7">
        <f>6528+992</f>
        <v>7520</v>
      </c>
    </row>
    <row r="204" spans="1:3" ht="18.75" x14ac:dyDescent="0.3">
      <c r="A204" s="9"/>
      <c r="B204" s="2" t="s">
        <v>50</v>
      </c>
      <c r="C204" s="7">
        <f>6528+992</f>
        <v>7520</v>
      </c>
    </row>
    <row r="205" spans="1:3" ht="18.75" x14ac:dyDescent="0.3">
      <c r="A205" s="9"/>
      <c r="B205" s="2" t="s">
        <v>51</v>
      </c>
      <c r="C205" s="7">
        <f>6528+992</f>
        <v>7520</v>
      </c>
    </row>
    <row r="206" spans="1:3" ht="18.75" x14ac:dyDescent="0.3">
      <c r="A206" s="9"/>
      <c r="B206" s="2" t="s">
        <v>52</v>
      </c>
      <c r="C206" s="7">
        <f>6528+992</f>
        <v>7520</v>
      </c>
    </row>
    <row r="207" spans="1:3" ht="18.75" x14ac:dyDescent="0.3">
      <c r="A207" s="9"/>
      <c r="B207" s="2" t="s">
        <v>53</v>
      </c>
      <c r="C207" s="7">
        <f>16320+2480</f>
        <v>18800</v>
      </c>
    </row>
    <row r="208" spans="1:3" ht="18.75" x14ac:dyDescent="0.3">
      <c r="A208" s="9"/>
      <c r="B208" s="2" t="s">
        <v>68</v>
      </c>
      <c r="C208" s="7">
        <v>16980</v>
      </c>
    </row>
    <row r="209" spans="1:3" ht="18.75" x14ac:dyDescent="0.3">
      <c r="A209" s="9"/>
      <c r="B209" s="2" t="s">
        <v>59</v>
      </c>
      <c r="C209" s="7"/>
    </row>
    <row r="210" spans="1:3" ht="18.75" x14ac:dyDescent="0.3">
      <c r="A210" s="9"/>
      <c r="B210" s="2" t="s">
        <v>62</v>
      </c>
      <c r="C210" s="7"/>
    </row>
    <row r="211" spans="1:3" ht="18.75" x14ac:dyDescent="0.3">
      <c r="A211" s="9"/>
      <c r="B211" s="2" t="s">
        <v>54</v>
      </c>
      <c r="C211" s="7">
        <f>81600+12400</f>
        <v>94000</v>
      </c>
    </row>
    <row r="212" spans="1:3" ht="18.75" x14ac:dyDescent="0.3">
      <c r="A212" s="1" t="s">
        <v>55</v>
      </c>
      <c r="B212" s="2"/>
      <c r="C212" s="7"/>
    </row>
    <row r="213" spans="1:3" ht="18.75" x14ac:dyDescent="0.3">
      <c r="A213" s="2"/>
      <c r="B213" s="2"/>
      <c r="C213" s="7"/>
    </row>
    <row r="214" spans="1:3" ht="23.25" x14ac:dyDescent="0.35">
      <c r="A214" s="17" t="s">
        <v>0</v>
      </c>
      <c r="B214" s="17"/>
      <c r="C214" s="8">
        <f>SUM(C148:C213)</f>
        <v>6407779</v>
      </c>
    </row>
    <row r="221" spans="1:3" ht="18.75" x14ac:dyDescent="0.25">
      <c r="A221" s="9" t="s">
        <v>67</v>
      </c>
      <c r="B221" s="9"/>
      <c r="C221" s="9"/>
    </row>
    <row r="222" spans="1:3" ht="75" x14ac:dyDescent="0.25">
      <c r="A222" s="3" t="s">
        <v>3</v>
      </c>
      <c r="B222" s="3" t="s">
        <v>4</v>
      </c>
      <c r="C222" s="3" t="s">
        <v>1</v>
      </c>
    </row>
    <row r="223" spans="1:3" ht="18.75" x14ac:dyDescent="0.3">
      <c r="A223" s="13" t="s">
        <v>6</v>
      </c>
      <c r="B223" s="2" t="s">
        <v>6</v>
      </c>
      <c r="C223" s="7">
        <f>76124</f>
        <v>76124</v>
      </c>
    </row>
    <row r="224" spans="1:3" ht="18.75" x14ac:dyDescent="0.3">
      <c r="A224" s="15"/>
      <c r="B224" s="2" t="s">
        <v>74</v>
      </c>
      <c r="C224" s="7">
        <v>117600</v>
      </c>
    </row>
    <row r="225" spans="1:3" ht="18.75" x14ac:dyDescent="0.3">
      <c r="A225" s="1" t="s">
        <v>7</v>
      </c>
      <c r="B225" s="2" t="s">
        <v>7</v>
      </c>
      <c r="C225" s="7">
        <v>13933</v>
      </c>
    </row>
    <row r="226" spans="1:3" ht="18.75" x14ac:dyDescent="0.3">
      <c r="A226" s="1" t="s">
        <v>8</v>
      </c>
      <c r="B226" s="2" t="s">
        <v>8</v>
      </c>
      <c r="C226" s="7">
        <f>101992+4720+14240</f>
        <v>120952</v>
      </c>
    </row>
    <row r="227" spans="1:3" ht="18.75" x14ac:dyDescent="0.3">
      <c r="A227" s="9" t="s">
        <v>29</v>
      </c>
      <c r="B227" s="2" t="s">
        <v>10</v>
      </c>
      <c r="C227" s="7">
        <f>13425+10312</f>
        <v>23737</v>
      </c>
    </row>
    <row r="228" spans="1:3" ht="18.75" x14ac:dyDescent="0.3">
      <c r="A228" s="9"/>
      <c r="B228" s="2" t="s">
        <v>11</v>
      </c>
      <c r="C228" s="7">
        <f>26941+7464</f>
        <v>34405</v>
      </c>
    </row>
    <row r="229" spans="1:3" ht="18.75" x14ac:dyDescent="0.3">
      <c r="A229" s="9"/>
      <c r="B229" s="2" t="s">
        <v>12</v>
      </c>
      <c r="C229" s="7"/>
    </row>
    <row r="230" spans="1:3" ht="18.75" x14ac:dyDescent="0.3">
      <c r="A230" s="9"/>
      <c r="B230" s="2" t="s">
        <v>13</v>
      </c>
      <c r="C230" s="7">
        <f>84740+22120</f>
        <v>106860</v>
      </c>
    </row>
    <row r="231" spans="1:3" ht="18.75" x14ac:dyDescent="0.3">
      <c r="A231" s="9"/>
      <c r="B231" s="2" t="s">
        <v>56</v>
      </c>
      <c r="C231" s="7">
        <f>249250+93750</f>
        <v>343000</v>
      </c>
    </row>
    <row r="232" spans="1:3" ht="18.75" x14ac:dyDescent="0.3">
      <c r="A232" s="9"/>
      <c r="B232" s="2" t="s">
        <v>14</v>
      </c>
      <c r="C232" s="7">
        <f>35077+11933</f>
        <v>47010</v>
      </c>
    </row>
    <row r="233" spans="1:3" ht="18.75" x14ac:dyDescent="0.3">
      <c r="A233" s="9"/>
      <c r="B233" s="2" t="s">
        <v>15</v>
      </c>
      <c r="C233" s="7"/>
    </row>
    <row r="234" spans="1:3" ht="37.5" x14ac:dyDescent="0.3">
      <c r="A234" s="9"/>
      <c r="B234" s="4" t="s">
        <v>91</v>
      </c>
      <c r="C234" s="7">
        <f>784000+5000</f>
        <v>789000</v>
      </c>
    </row>
    <row r="235" spans="1:3" ht="18.75" x14ac:dyDescent="0.3">
      <c r="A235" s="9"/>
      <c r="B235" s="2" t="s">
        <v>16</v>
      </c>
      <c r="C235" s="7">
        <v>4822</v>
      </c>
    </row>
    <row r="236" spans="1:3" ht="18.75" x14ac:dyDescent="0.3">
      <c r="A236" s="9"/>
      <c r="B236" s="2" t="s">
        <v>17</v>
      </c>
      <c r="C236" s="7">
        <f>8350</f>
        <v>8350</v>
      </c>
    </row>
    <row r="237" spans="1:3" ht="18.75" x14ac:dyDescent="0.3">
      <c r="A237" s="9"/>
      <c r="B237" s="2" t="s">
        <v>18</v>
      </c>
      <c r="C237" s="7"/>
    </row>
    <row r="238" spans="1:3" ht="18.75" x14ac:dyDescent="0.3">
      <c r="A238" s="9"/>
      <c r="B238" s="2" t="s">
        <v>19</v>
      </c>
      <c r="C238" s="7">
        <v>11634</v>
      </c>
    </row>
    <row r="239" spans="1:3" ht="18.75" x14ac:dyDescent="0.3">
      <c r="A239" s="9"/>
      <c r="B239" s="2" t="s">
        <v>20</v>
      </c>
      <c r="C239" s="7">
        <f>3000+1404</f>
        <v>4404</v>
      </c>
    </row>
    <row r="240" spans="1:3" ht="18.75" x14ac:dyDescent="0.3">
      <c r="A240" s="9"/>
      <c r="B240" s="2" t="s">
        <v>93</v>
      </c>
      <c r="C240" s="7">
        <f>23570+321790</f>
        <v>345360</v>
      </c>
    </row>
    <row r="241" spans="1:3" ht="18.75" x14ac:dyDescent="0.3">
      <c r="A241" s="9"/>
      <c r="B241" s="2" t="s">
        <v>21</v>
      </c>
      <c r="C241" s="7"/>
    </row>
    <row r="242" spans="1:3" ht="18.75" x14ac:dyDescent="0.3">
      <c r="A242" s="9"/>
      <c r="B242" s="2" t="s">
        <v>22</v>
      </c>
      <c r="C242" s="7">
        <v>1680</v>
      </c>
    </row>
    <row r="243" spans="1:3" ht="18.75" x14ac:dyDescent="0.3">
      <c r="A243" s="9"/>
      <c r="B243" s="2" t="s">
        <v>23</v>
      </c>
      <c r="C243" s="7"/>
    </row>
    <row r="244" spans="1:3" ht="18.75" x14ac:dyDescent="0.3">
      <c r="A244" s="9"/>
      <c r="B244" s="2" t="s">
        <v>24</v>
      </c>
      <c r="C244" s="7"/>
    </row>
    <row r="245" spans="1:3" ht="18.75" x14ac:dyDescent="0.3">
      <c r="A245" s="9"/>
      <c r="B245" s="2" t="s">
        <v>25</v>
      </c>
      <c r="C245" s="7">
        <v>62247</v>
      </c>
    </row>
    <row r="246" spans="1:3" ht="18.75" x14ac:dyDescent="0.3">
      <c r="A246" s="9"/>
      <c r="B246" s="2" t="s">
        <v>77</v>
      </c>
      <c r="C246" s="7">
        <v>8546</v>
      </c>
    </row>
    <row r="247" spans="1:3" ht="18.75" x14ac:dyDescent="0.3">
      <c r="A247" s="9"/>
      <c r="B247" s="2" t="s">
        <v>27</v>
      </c>
      <c r="C247" s="7">
        <f>19675+1200</f>
        <v>20875</v>
      </c>
    </row>
    <row r="248" spans="1:3" ht="18.75" x14ac:dyDescent="0.3">
      <c r="A248" s="9"/>
      <c r="B248" s="2" t="s">
        <v>64</v>
      </c>
      <c r="C248" s="7">
        <v>22761</v>
      </c>
    </row>
    <row r="249" spans="1:3" ht="18.75" x14ac:dyDescent="0.3">
      <c r="A249" s="9"/>
      <c r="B249" s="2" t="s">
        <v>78</v>
      </c>
      <c r="C249" s="7">
        <v>7200</v>
      </c>
    </row>
    <row r="250" spans="1:3" ht="18.75" x14ac:dyDescent="0.3">
      <c r="A250" s="9" t="s">
        <v>9</v>
      </c>
      <c r="B250" s="2" t="s">
        <v>30</v>
      </c>
      <c r="C250" s="7"/>
    </row>
    <row r="251" spans="1:3" ht="18.75" x14ac:dyDescent="0.3">
      <c r="A251" s="9"/>
      <c r="B251" s="2" t="s">
        <v>31</v>
      </c>
      <c r="C251" s="7">
        <f>6585+1160</f>
        <v>7745</v>
      </c>
    </row>
    <row r="252" spans="1:3" ht="18.75" x14ac:dyDescent="0.3">
      <c r="A252" s="9"/>
      <c r="B252" s="2" t="s">
        <v>32</v>
      </c>
      <c r="C252" s="7">
        <v>54953</v>
      </c>
    </row>
    <row r="253" spans="1:3" ht="18.75" x14ac:dyDescent="0.3">
      <c r="A253" s="9"/>
      <c r="B253" s="2" t="s">
        <v>33</v>
      </c>
      <c r="C253" s="7"/>
    </row>
    <row r="254" spans="1:3" ht="18.75" x14ac:dyDescent="0.3">
      <c r="A254" s="9"/>
      <c r="B254" s="2" t="s">
        <v>34</v>
      </c>
      <c r="C254" s="7">
        <v>81032</v>
      </c>
    </row>
    <row r="255" spans="1:3" ht="18.75" x14ac:dyDescent="0.3">
      <c r="A255" s="9"/>
      <c r="B255" s="2" t="s">
        <v>35</v>
      </c>
      <c r="C255" s="7">
        <v>24957</v>
      </c>
    </row>
    <row r="256" spans="1:3" ht="18.75" x14ac:dyDescent="0.3">
      <c r="A256" s="9"/>
      <c r="B256" s="2" t="s">
        <v>75</v>
      </c>
      <c r="C256" s="7">
        <v>30000</v>
      </c>
    </row>
    <row r="257" spans="1:3" ht="18.75" x14ac:dyDescent="0.3">
      <c r="A257" s="9"/>
      <c r="B257" s="2" t="s">
        <v>37</v>
      </c>
      <c r="C257" s="7">
        <v>149990</v>
      </c>
    </row>
    <row r="258" spans="1:3" ht="18.75" x14ac:dyDescent="0.3">
      <c r="A258" s="9"/>
      <c r="B258" s="2" t="s">
        <v>57</v>
      </c>
      <c r="C258" s="7">
        <v>209789</v>
      </c>
    </row>
    <row r="259" spans="1:3" ht="18.75" x14ac:dyDescent="0.3">
      <c r="A259" s="9"/>
      <c r="B259" s="2" t="s">
        <v>79</v>
      </c>
      <c r="C259" s="7">
        <v>14560</v>
      </c>
    </row>
    <row r="260" spans="1:3" ht="18.75" x14ac:dyDescent="0.3">
      <c r="A260" s="9"/>
      <c r="B260" s="2" t="s">
        <v>80</v>
      </c>
      <c r="C260" s="7">
        <v>29160</v>
      </c>
    </row>
    <row r="261" spans="1:3" ht="18.75" x14ac:dyDescent="0.3">
      <c r="A261" s="9"/>
      <c r="B261" s="2" t="s">
        <v>71</v>
      </c>
      <c r="C261" s="7"/>
    </row>
    <row r="262" spans="1:3" ht="18.75" x14ac:dyDescent="0.3">
      <c r="A262" s="9"/>
      <c r="B262" s="2" t="s">
        <v>72</v>
      </c>
      <c r="C262" s="7"/>
    </row>
    <row r="263" spans="1:3" ht="18.75" x14ac:dyDescent="0.3">
      <c r="A263" s="9"/>
      <c r="B263" s="2" t="s">
        <v>73</v>
      </c>
      <c r="C263" s="7"/>
    </row>
    <row r="264" spans="1:3" ht="18.75" x14ac:dyDescent="0.3">
      <c r="A264" s="9"/>
      <c r="B264" s="2" t="s">
        <v>76</v>
      </c>
      <c r="C264" s="7">
        <v>15160</v>
      </c>
    </row>
    <row r="265" spans="1:3" ht="18.75" x14ac:dyDescent="0.3">
      <c r="A265" s="9"/>
      <c r="B265" s="2" t="s">
        <v>58</v>
      </c>
      <c r="C265" s="7">
        <f>92438+1180</f>
        <v>93618</v>
      </c>
    </row>
    <row r="266" spans="1:3" ht="18.75" x14ac:dyDescent="0.3">
      <c r="A266" s="9"/>
      <c r="B266" s="2" t="s">
        <v>65</v>
      </c>
      <c r="C266" s="7"/>
    </row>
    <row r="267" spans="1:3" ht="18.75" x14ac:dyDescent="0.3">
      <c r="A267" s="9"/>
      <c r="B267" s="2" t="s">
        <v>38</v>
      </c>
      <c r="C267" s="7"/>
    </row>
    <row r="268" spans="1:3" ht="18.75" x14ac:dyDescent="0.3">
      <c r="A268" s="16" t="s">
        <v>39</v>
      </c>
      <c r="B268" s="2" t="s">
        <v>39</v>
      </c>
      <c r="C268" s="7">
        <v>1053600</v>
      </c>
    </row>
    <row r="269" spans="1:3" ht="18.75" x14ac:dyDescent="0.3">
      <c r="A269" s="16"/>
      <c r="B269" s="2" t="s">
        <v>61</v>
      </c>
      <c r="C269" s="7"/>
    </row>
    <row r="270" spans="1:3" ht="18.75" x14ac:dyDescent="0.3">
      <c r="A270" s="1" t="s">
        <v>40</v>
      </c>
      <c r="B270" s="2" t="s">
        <v>56</v>
      </c>
      <c r="C270" s="7">
        <f>342090+1000</f>
        <v>343090</v>
      </c>
    </row>
    <row r="271" spans="1:3" ht="18.75" x14ac:dyDescent="0.3">
      <c r="A271" s="9" t="s">
        <v>63</v>
      </c>
      <c r="B271" s="2" t="s">
        <v>41</v>
      </c>
      <c r="C271" s="7">
        <f>2191474+280679</f>
        <v>2472153</v>
      </c>
    </row>
    <row r="272" spans="1:3" ht="18.75" x14ac:dyDescent="0.3">
      <c r="A272" s="9"/>
      <c r="B272" s="2" t="s">
        <v>42</v>
      </c>
      <c r="C272" s="7">
        <f>33150+500</f>
        <v>33650</v>
      </c>
    </row>
    <row r="273" spans="1:3" ht="18.75" x14ac:dyDescent="0.3">
      <c r="A273" s="9"/>
      <c r="B273" s="2" t="s">
        <v>43</v>
      </c>
      <c r="C273" s="7">
        <f>13170+2320</f>
        <v>15490</v>
      </c>
    </row>
    <row r="274" spans="1:3" ht="18.75" x14ac:dyDescent="0.3">
      <c r="A274" s="9"/>
      <c r="B274" s="2" t="s">
        <v>44</v>
      </c>
      <c r="C274" s="7">
        <f>5268+928</f>
        <v>6196</v>
      </c>
    </row>
    <row r="275" spans="1:3" ht="18.75" x14ac:dyDescent="0.3">
      <c r="A275" s="9"/>
      <c r="B275" s="2" t="s">
        <v>45</v>
      </c>
      <c r="C275" s="7"/>
    </row>
    <row r="276" spans="1:3" ht="18.75" x14ac:dyDescent="0.3">
      <c r="A276" s="9"/>
      <c r="B276" s="2" t="s">
        <v>46</v>
      </c>
      <c r="C276" s="7">
        <f>32925+5800</f>
        <v>38725</v>
      </c>
    </row>
    <row r="277" spans="1:3" ht="18.75" x14ac:dyDescent="0.3">
      <c r="A277" s="9"/>
      <c r="B277" s="2" t="s">
        <v>47</v>
      </c>
      <c r="C277" s="7">
        <f>13170+2320</f>
        <v>15490</v>
      </c>
    </row>
    <row r="278" spans="1:3" ht="18.75" x14ac:dyDescent="0.3">
      <c r="A278" s="9"/>
      <c r="B278" s="2" t="s">
        <v>48</v>
      </c>
      <c r="C278" s="7">
        <f>5268+928</f>
        <v>6196</v>
      </c>
    </row>
    <row r="279" spans="1:3" ht="18.75" x14ac:dyDescent="0.3">
      <c r="A279" s="9"/>
      <c r="B279" s="2" t="s">
        <v>49</v>
      </c>
      <c r="C279" s="7">
        <f>5268+928</f>
        <v>6196</v>
      </c>
    </row>
    <row r="280" spans="1:3" ht="18.75" x14ac:dyDescent="0.3">
      <c r="A280" s="9"/>
      <c r="B280" s="2" t="s">
        <v>50</v>
      </c>
      <c r="C280" s="7">
        <f>5268+928</f>
        <v>6196</v>
      </c>
    </row>
    <row r="281" spans="1:3" ht="18.75" x14ac:dyDescent="0.3">
      <c r="A281" s="9"/>
      <c r="B281" s="2" t="s">
        <v>51</v>
      </c>
      <c r="C281" s="7">
        <f>928+5268</f>
        <v>6196</v>
      </c>
    </row>
    <row r="282" spans="1:3" ht="18.75" x14ac:dyDescent="0.3">
      <c r="A282" s="9"/>
      <c r="B282" s="2" t="s">
        <v>82</v>
      </c>
      <c r="C282" s="7">
        <v>70000</v>
      </c>
    </row>
    <row r="283" spans="1:3" ht="18.75" x14ac:dyDescent="0.3">
      <c r="A283" s="9"/>
      <c r="B283" s="2" t="s">
        <v>52</v>
      </c>
      <c r="C283" s="7"/>
    </row>
    <row r="284" spans="1:3" ht="18.75" x14ac:dyDescent="0.3">
      <c r="A284" s="9"/>
      <c r="B284" s="2" t="s">
        <v>53</v>
      </c>
      <c r="C284" s="7">
        <f>13170+1780</f>
        <v>14950</v>
      </c>
    </row>
    <row r="285" spans="1:3" ht="18.75" x14ac:dyDescent="0.3">
      <c r="A285" s="9"/>
      <c r="B285" s="2" t="s">
        <v>68</v>
      </c>
      <c r="C285" s="7">
        <v>43962</v>
      </c>
    </row>
    <row r="286" spans="1:3" ht="18.75" x14ac:dyDescent="0.3">
      <c r="A286" s="9"/>
      <c r="B286" s="2" t="s">
        <v>59</v>
      </c>
      <c r="C286" s="7">
        <f>5268+928</f>
        <v>6196</v>
      </c>
    </row>
    <row r="287" spans="1:3" ht="18.75" x14ac:dyDescent="0.3">
      <c r="A287" s="9"/>
      <c r="B287" s="2" t="s">
        <v>81</v>
      </c>
      <c r="C287" s="7">
        <f>70200</f>
        <v>70200</v>
      </c>
    </row>
    <row r="288" spans="1:3" ht="18.75" x14ac:dyDescent="0.3">
      <c r="A288" s="9"/>
      <c r="B288" s="2" t="s">
        <v>54</v>
      </c>
      <c r="C288" s="7">
        <f>65850+11600</f>
        <v>77450</v>
      </c>
    </row>
    <row r="289" spans="1:3" ht="18.75" x14ac:dyDescent="0.3">
      <c r="A289" s="1" t="s">
        <v>55</v>
      </c>
      <c r="B289" s="2"/>
      <c r="C289" s="7"/>
    </row>
    <row r="290" spans="1:3" ht="18.75" x14ac:dyDescent="0.3">
      <c r="A290" s="2"/>
      <c r="B290" s="2"/>
      <c r="C290" s="7"/>
    </row>
    <row r="291" spans="1:3" ht="23.25" x14ac:dyDescent="0.35">
      <c r="A291" s="17" t="s">
        <v>0</v>
      </c>
      <c r="B291" s="17"/>
      <c r="C291" s="8">
        <f>SUM(C223:C290)</f>
        <v>7167400</v>
      </c>
    </row>
    <row r="296" spans="1:3" ht="18.75" x14ac:dyDescent="0.25">
      <c r="A296" s="9" t="s">
        <v>83</v>
      </c>
      <c r="B296" s="9"/>
      <c r="C296" s="9"/>
    </row>
    <row r="297" spans="1:3" ht="75" x14ac:dyDescent="0.25">
      <c r="A297" s="3" t="s">
        <v>3</v>
      </c>
      <c r="B297" s="3" t="s">
        <v>4</v>
      </c>
      <c r="C297" s="3" t="s">
        <v>1</v>
      </c>
    </row>
    <row r="298" spans="1:3" ht="18.75" x14ac:dyDescent="0.3">
      <c r="A298" s="13" t="s">
        <v>6</v>
      </c>
      <c r="B298" s="2" t="s">
        <v>6</v>
      </c>
      <c r="C298" s="7">
        <f>65531+11625</f>
        <v>77156</v>
      </c>
    </row>
    <row r="299" spans="1:3" ht="18.75" x14ac:dyDescent="0.3">
      <c r="A299" s="15"/>
      <c r="B299" s="2" t="s">
        <v>74</v>
      </c>
      <c r="C299" s="7">
        <f>61936+26544</f>
        <v>88480</v>
      </c>
    </row>
    <row r="300" spans="1:3" ht="18.75" x14ac:dyDescent="0.3">
      <c r="A300" s="1" t="s">
        <v>7</v>
      </c>
      <c r="B300" s="2" t="s">
        <v>7</v>
      </c>
      <c r="C300" s="7">
        <f>19258+14710</f>
        <v>33968</v>
      </c>
    </row>
    <row r="301" spans="1:3" ht="18.75" x14ac:dyDescent="0.3">
      <c r="A301" s="1" t="s">
        <v>8</v>
      </c>
      <c r="B301" s="2" t="s">
        <v>8</v>
      </c>
      <c r="C301" s="7">
        <f>12010+136617</f>
        <v>148627</v>
      </c>
    </row>
    <row r="302" spans="1:3" ht="18.75" x14ac:dyDescent="0.3">
      <c r="A302" s="9" t="s">
        <v>29</v>
      </c>
      <c r="B302" s="2" t="s">
        <v>10</v>
      </c>
      <c r="C302" s="7">
        <f>25827+1340</f>
        <v>27167</v>
      </c>
    </row>
    <row r="303" spans="1:3" ht="18.75" x14ac:dyDescent="0.3">
      <c r="A303" s="9"/>
      <c r="B303" s="2" t="s">
        <v>11</v>
      </c>
      <c r="C303" s="7">
        <f>50327+15222</f>
        <v>65549</v>
      </c>
    </row>
    <row r="304" spans="1:3" ht="18.75" x14ac:dyDescent="0.3">
      <c r="A304" s="9"/>
      <c r="B304" s="2" t="s">
        <v>12</v>
      </c>
      <c r="C304" s="7">
        <f>29115</f>
        <v>29115</v>
      </c>
    </row>
    <row r="305" spans="1:3" ht="18.75" x14ac:dyDescent="0.3">
      <c r="A305" s="9"/>
      <c r="B305" s="2" t="s">
        <v>13</v>
      </c>
      <c r="C305" s="7">
        <f>79871+16650</f>
        <v>96521</v>
      </c>
    </row>
    <row r="306" spans="1:3" ht="18.75" x14ac:dyDescent="0.3">
      <c r="A306" s="9"/>
      <c r="B306" s="2" t="s">
        <v>56</v>
      </c>
      <c r="C306" s="7">
        <f>221250+93750</f>
        <v>315000</v>
      </c>
    </row>
    <row r="307" spans="1:3" ht="18.75" x14ac:dyDescent="0.3">
      <c r="A307" s="9"/>
      <c r="B307" s="2" t="s">
        <v>14</v>
      </c>
      <c r="C307" s="7">
        <f>206133+35042</f>
        <v>241175</v>
      </c>
    </row>
    <row r="308" spans="1:3" ht="18.75" x14ac:dyDescent="0.3">
      <c r="A308" s="9"/>
      <c r="B308" s="2" t="s">
        <v>15</v>
      </c>
      <c r="C308" s="7"/>
    </row>
    <row r="309" spans="1:3" ht="37.5" x14ac:dyDescent="0.3">
      <c r="A309" s="9"/>
      <c r="B309" s="4" t="s">
        <v>91</v>
      </c>
      <c r="C309" s="7">
        <f>651000+13000</f>
        <v>664000</v>
      </c>
    </row>
    <row r="310" spans="1:3" ht="18.75" x14ac:dyDescent="0.3">
      <c r="A310" s="9"/>
      <c r="B310" s="2" t="s">
        <v>16</v>
      </c>
      <c r="C310" s="7">
        <v>3806</v>
      </c>
    </row>
    <row r="311" spans="1:3" ht="18.75" x14ac:dyDescent="0.3">
      <c r="A311" s="9"/>
      <c r="B311" s="2" t="s">
        <v>17</v>
      </c>
      <c r="C311" s="7">
        <v>2650</v>
      </c>
    </row>
    <row r="312" spans="1:3" ht="18.75" x14ac:dyDescent="0.3">
      <c r="A312" s="9"/>
      <c r="B312" s="2" t="s">
        <v>18</v>
      </c>
      <c r="C312" s="7"/>
    </row>
    <row r="313" spans="1:3" ht="18.75" x14ac:dyDescent="0.3">
      <c r="A313" s="9"/>
      <c r="B313" s="2" t="s">
        <v>19</v>
      </c>
      <c r="C313" s="7">
        <f>3150+2550+18103+1550</f>
        <v>25353</v>
      </c>
    </row>
    <row r="314" spans="1:3" ht="18.75" x14ac:dyDescent="0.3">
      <c r="A314" s="9"/>
      <c r="B314" s="2" t="s">
        <v>20</v>
      </c>
      <c r="C314" s="7">
        <f>25316+2000</f>
        <v>27316</v>
      </c>
    </row>
    <row r="315" spans="1:3" ht="18.75" x14ac:dyDescent="0.3">
      <c r="A315" s="9"/>
      <c r="B315" s="2" t="s">
        <v>93</v>
      </c>
      <c r="C315" s="7">
        <f>308039+16221</f>
        <v>324260</v>
      </c>
    </row>
    <row r="316" spans="1:3" ht="18.75" x14ac:dyDescent="0.3">
      <c r="A316" s="9"/>
      <c r="B316" s="2" t="s">
        <v>85</v>
      </c>
      <c r="C316" s="7">
        <v>5020</v>
      </c>
    </row>
    <row r="317" spans="1:3" ht="18.75" x14ac:dyDescent="0.3">
      <c r="A317" s="9"/>
      <c r="B317" s="2" t="s">
        <v>22</v>
      </c>
      <c r="C317" s="7">
        <v>4770</v>
      </c>
    </row>
    <row r="318" spans="1:3" ht="18.75" x14ac:dyDescent="0.3">
      <c r="A318" s="9"/>
      <c r="B318" s="2" t="s">
        <v>23</v>
      </c>
      <c r="C318" s="7">
        <v>314900</v>
      </c>
    </row>
    <row r="319" spans="1:3" ht="18.75" x14ac:dyDescent="0.3">
      <c r="A319" s="9"/>
      <c r="B319" s="2" t="s">
        <v>86</v>
      </c>
      <c r="C319" s="7">
        <v>1132441</v>
      </c>
    </row>
    <row r="320" spans="1:3" ht="18.75" x14ac:dyDescent="0.3">
      <c r="A320" s="9"/>
      <c r="B320" s="2" t="s">
        <v>25</v>
      </c>
      <c r="C320" s="7">
        <v>62247</v>
      </c>
    </row>
    <row r="321" spans="1:3" ht="18.75" x14ac:dyDescent="0.3">
      <c r="A321" s="9"/>
      <c r="B321" s="2" t="s">
        <v>77</v>
      </c>
      <c r="C321" s="7"/>
    </row>
    <row r="322" spans="1:3" ht="18.75" x14ac:dyDescent="0.3">
      <c r="A322" s="9"/>
      <c r="B322" s="2" t="s">
        <v>27</v>
      </c>
      <c r="C322" s="7">
        <f>49616</f>
        <v>49616</v>
      </c>
    </row>
    <row r="323" spans="1:3" ht="18.75" x14ac:dyDescent="0.3">
      <c r="A323" s="9"/>
      <c r="B323" s="2" t="s">
        <v>64</v>
      </c>
      <c r="C323" s="7">
        <v>7152</v>
      </c>
    </row>
    <row r="324" spans="1:3" ht="18.75" x14ac:dyDescent="0.3">
      <c r="A324" s="9"/>
      <c r="B324" s="2" t="s">
        <v>78</v>
      </c>
      <c r="C324" s="7"/>
    </row>
    <row r="325" spans="1:3" ht="18.75" x14ac:dyDescent="0.3">
      <c r="A325" s="9" t="s">
        <v>9</v>
      </c>
      <c r="B325" s="2" t="s">
        <v>88</v>
      </c>
      <c r="C325" s="7">
        <v>156900</v>
      </c>
    </row>
    <row r="326" spans="1:3" ht="18.75" x14ac:dyDescent="0.3">
      <c r="A326" s="9"/>
      <c r="B326" s="2" t="s">
        <v>31</v>
      </c>
      <c r="C326" s="7">
        <f>16465+1220</f>
        <v>17685</v>
      </c>
    </row>
    <row r="327" spans="1:3" ht="18.75" x14ac:dyDescent="0.3">
      <c r="A327" s="9"/>
      <c r="B327" s="2" t="s">
        <v>32</v>
      </c>
      <c r="C327" s="7">
        <v>4870</v>
      </c>
    </row>
    <row r="328" spans="1:3" ht="18.75" x14ac:dyDescent="0.3">
      <c r="A328" s="9"/>
      <c r="B328" s="2" t="s">
        <v>87</v>
      </c>
      <c r="C328" s="7">
        <v>6042</v>
      </c>
    </row>
    <row r="329" spans="1:3" ht="18.75" x14ac:dyDescent="0.3">
      <c r="A329" s="9"/>
      <c r="B329" s="2" t="s">
        <v>34</v>
      </c>
      <c r="C329" s="7">
        <v>93688</v>
      </c>
    </row>
    <row r="330" spans="1:3" ht="18.75" x14ac:dyDescent="0.3">
      <c r="A330" s="9"/>
      <c r="B330" s="2" t="s">
        <v>35</v>
      </c>
      <c r="C330" s="7">
        <v>15488</v>
      </c>
    </row>
    <row r="331" spans="1:3" ht="18.75" x14ac:dyDescent="0.3">
      <c r="A331" s="9"/>
      <c r="B331" s="2" t="s">
        <v>75</v>
      </c>
      <c r="C331" s="7"/>
    </row>
    <row r="332" spans="1:3" ht="18.75" x14ac:dyDescent="0.3">
      <c r="A332" s="9"/>
      <c r="B332" s="2" t="s">
        <v>37</v>
      </c>
      <c r="C332" s="7">
        <v>149990</v>
      </c>
    </row>
    <row r="333" spans="1:3" ht="18.75" x14ac:dyDescent="0.3">
      <c r="A333" s="9"/>
      <c r="B333" s="2" t="s">
        <v>57</v>
      </c>
      <c r="C333" s="7"/>
    </row>
    <row r="334" spans="1:3" ht="18.75" x14ac:dyDescent="0.3">
      <c r="A334" s="9"/>
      <c r="B334" s="2" t="s">
        <v>79</v>
      </c>
      <c r="C334" s="7"/>
    </row>
    <row r="335" spans="1:3" ht="18.75" x14ac:dyDescent="0.3">
      <c r="A335" s="9"/>
      <c r="B335" s="2" t="s">
        <v>80</v>
      </c>
      <c r="C335" s="7"/>
    </row>
    <row r="336" spans="1:3" ht="18.75" x14ac:dyDescent="0.3">
      <c r="A336" s="9"/>
      <c r="B336" s="2" t="s">
        <v>84</v>
      </c>
      <c r="C336" s="7">
        <v>14411</v>
      </c>
    </row>
    <row r="337" spans="1:3" ht="18.75" x14ac:dyDescent="0.3">
      <c r="A337" s="9"/>
      <c r="B337" s="2" t="s">
        <v>72</v>
      </c>
      <c r="C337" s="7"/>
    </row>
    <row r="338" spans="1:3" ht="18.75" x14ac:dyDescent="0.3">
      <c r="A338" s="9"/>
      <c r="B338" s="2" t="s">
        <v>73</v>
      </c>
      <c r="C338" s="7"/>
    </row>
    <row r="339" spans="1:3" ht="18.75" x14ac:dyDescent="0.3">
      <c r="A339" s="9"/>
      <c r="B339" s="2" t="s">
        <v>76</v>
      </c>
      <c r="C339" s="7"/>
    </row>
    <row r="340" spans="1:3" ht="18.75" x14ac:dyDescent="0.3">
      <c r="A340" s="9"/>
      <c r="B340" s="2" t="s">
        <v>58</v>
      </c>
      <c r="C340" s="7">
        <f>76740+1180</f>
        <v>77920</v>
      </c>
    </row>
    <row r="341" spans="1:3" ht="18.75" x14ac:dyDescent="0.3">
      <c r="A341" s="9"/>
      <c r="B341" s="2" t="s">
        <v>65</v>
      </c>
      <c r="C341" s="7">
        <f>35426+304</f>
        <v>35730</v>
      </c>
    </row>
    <row r="342" spans="1:3" ht="18.75" x14ac:dyDescent="0.3">
      <c r="A342" s="9"/>
      <c r="B342" s="2" t="s">
        <v>38</v>
      </c>
      <c r="C342" s="7">
        <f>8100+5</f>
        <v>8105</v>
      </c>
    </row>
    <row r="343" spans="1:3" ht="18.75" x14ac:dyDescent="0.3">
      <c r="A343" s="16" t="s">
        <v>39</v>
      </c>
      <c r="B343" s="2" t="s">
        <v>39</v>
      </c>
      <c r="C343" s="7">
        <v>1081600</v>
      </c>
    </row>
    <row r="344" spans="1:3" ht="18.75" x14ac:dyDescent="0.3">
      <c r="A344" s="16"/>
      <c r="B344" s="2" t="s">
        <v>61</v>
      </c>
      <c r="C344" s="7"/>
    </row>
    <row r="345" spans="1:3" ht="18.75" x14ac:dyDescent="0.3">
      <c r="A345" s="1" t="s">
        <v>40</v>
      </c>
      <c r="B345" s="2" t="s">
        <v>56</v>
      </c>
      <c r="C345" s="7">
        <f>2009391+5400</f>
        <v>2014791</v>
      </c>
    </row>
    <row r="346" spans="1:3" ht="18.75" x14ac:dyDescent="0.3">
      <c r="A346" s="9" t="s">
        <v>63</v>
      </c>
      <c r="B346" s="2" t="s">
        <v>41</v>
      </c>
      <c r="C346" s="7">
        <f>2084310+306122</f>
        <v>2390432</v>
      </c>
    </row>
    <row r="347" spans="1:3" ht="18.75" x14ac:dyDescent="0.3">
      <c r="A347" s="9"/>
      <c r="B347" s="2" t="s">
        <v>42</v>
      </c>
      <c r="C347" s="7">
        <f>32900+1200</f>
        <v>34100</v>
      </c>
    </row>
    <row r="348" spans="1:3" ht="18.75" x14ac:dyDescent="0.3">
      <c r="A348" s="9"/>
      <c r="B348" s="2" t="s">
        <v>43</v>
      </c>
      <c r="C348" s="7">
        <f>15070+2770</f>
        <v>17840</v>
      </c>
    </row>
    <row r="349" spans="1:3" ht="18.75" x14ac:dyDescent="0.3">
      <c r="A349" s="9"/>
      <c r="B349" s="2" t="s">
        <v>44</v>
      </c>
      <c r="C349" s="7">
        <f>5732+1042</f>
        <v>6774</v>
      </c>
    </row>
    <row r="350" spans="1:3" ht="18.75" x14ac:dyDescent="0.3">
      <c r="A350" s="9"/>
      <c r="B350" s="2" t="s">
        <v>45</v>
      </c>
      <c r="C350" s="7">
        <v>33850</v>
      </c>
    </row>
    <row r="351" spans="1:3" ht="18.75" x14ac:dyDescent="0.3">
      <c r="A351" s="9"/>
      <c r="B351" s="2" t="s">
        <v>46</v>
      </c>
      <c r="C351" s="7">
        <f>33800+6050</f>
        <v>39850</v>
      </c>
    </row>
    <row r="352" spans="1:3" ht="18.75" x14ac:dyDescent="0.3">
      <c r="A352" s="9"/>
      <c r="B352" s="2" t="s">
        <v>47</v>
      </c>
      <c r="C352" s="7">
        <v>133500</v>
      </c>
    </row>
    <row r="353" spans="1:3" ht="18.75" x14ac:dyDescent="0.3">
      <c r="A353" s="9"/>
      <c r="B353" s="2" t="s">
        <v>48</v>
      </c>
      <c r="C353" s="7">
        <f>5728+1040</f>
        <v>6768</v>
      </c>
    </row>
    <row r="354" spans="1:3" ht="18.75" x14ac:dyDescent="0.3">
      <c r="A354" s="9"/>
      <c r="B354" s="2" t="s">
        <v>49</v>
      </c>
      <c r="C354" s="7">
        <f>5728+1040</f>
        <v>6768</v>
      </c>
    </row>
    <row r="355" spans="1:3" ht="18.75" x14ac:dyDescent="0.3">
      <c r="A355" s="9"/>
      <c r="B355" s="2" t="s">
        <v>50</v>
      </c>
      <c r="C355" s="7">
        <f>5737+1038</f>
        <v>6775</v>
      </c>
    </row>
    <row r="356" spans="1:3" ht="18.75" x14ac:dyDescent="0.3">
      <c r="A356" s="9"/>
      <c r="B356" s="2" t="s">
        <v>51</v>
      </c>
      <c r="C356" s="7"/>
    </row>
    <row r="357" spans="1:3" ht="18.75" x14ac:dyDescent="0.3">
      <c r="A357" s="9"/>
      <c r="B357" s="2" t="s">
        <v>82</v>
      </c>
      <c r="C357" s="7"/>
    </row>
    <row r="358" spans="1:3" ht="18.75" x14ac:dyDescent="0.3">
      <c r="A358" s="9"/>
      <c r="B358" s="2" t="s">
        <v>52</v>
      </c>
      <c r="C358" s="7"/>
    </row>
    <row r="359" spans="1:3" ht="18.75" x14ac:dyDescent="0.3">
      <c r="A359" s="9"/>
      <c r="B359" s="2" t="s">
        <v>53</v>
      </c>
      <c r="C359" s="7">
        <f>15100+2770</f>
        <v>17870</v>
      </c>
    </row>
    <row r="360" spans="1:3" ht="18.75" x14ac:dyDescent="0.3">
      <c r="A360" s="9"/>
      <c r="B360" s="2" t="s">
        <v>68</v>
      </c>
      <c r="C360" s="7">
        <v>66266</v>
      </c>
    </row>
    <row r="361" spans="1:3" ht="18.75" x14ac:dyDescent="0.3">
      <c r="A361" s="9"/>
      <c r="B361" s="2" t="s">
        <v>59</v>
      </c>
      <c r="C361" s="7">
        <f>5408+1193</f>
        <v>6601</v>
      </c>
    </row>
    <row r="362" spans="1:3" ht="18.75" x14ac:dyDescent="0.3">
      <c r="A362" s="9"/>
      <c r="B362" s="2" t="s">
        <v>89</v>
      </c>
      <c r="C362" s="7">
        <v>68746</v>
      </c>
    </row>
    <row r="363" spans="1:3" ht="18.75" x14ac:dyDescent="0.3">
      <c r="A363" s="9"/>
      <c r="B363" s="2" t="s">
        <v>54</v>
      </c>
      <c r="C363" s="7">
        <f>74050+13540</f>
        <v>87590</v>
      </c>
    </row>
    <row r="364" spans="1:3" ht="18.75" x14ac:dyDescent="0.3">
      <c r="A364" s="1" t="s">
        <v>55</v>
      </c>
      <c r="B364" s="2"/>
      <c r="C364" s="7"/>
    </row>
    <row r="365" spans="1:3" ht="18.75" x14ac:dyDescent="0.3">
      <c r="A365" s="2"/>
      <c r="B365" s="2"/>
      <c r="C365" s="7"/>
    </row>
    <row r="366" spans="1:3" ht="23.25" x14ac:dyDescent="0.35">
      <c r="A366" s="17" t="s">
        <v>0</v>
      </c>
      <c r="B366" s="17"/>
      <c r="C366" s="8">
        <f>SUM(C298:C365)</f>
        <v>10347239</v>
      </c>
    </row>
  </sheetData>
  <mergeCells count="33">
    <mergeCell ref="A325:A342"/>
    <mergeCell ref="A343:A344"/>
    <mergeCell ref="A346:A363"/>
    <mergeCell ref="A366:B366"/>
    <mergeCell ref="A268:A269"/>
    <mergeCell ref="A271:A288"/>
    <mergeCell ref="A291:B291"/>
    <mergeCell ref="A296:C296"/>
    <mergeCell ref="A298:A299"/>
    <mergeCell ref="A302:A324"/>
    <mergeCell ref="A250:A267"/>
    <mergeCell ref="A122:A137"/>
    <mergeCell ref="A140:B140"/>
    <mergeCell ref="A146:C146"/>
    <mergeCell ref="A151:A173"/>
    <mergeCell ref="A174:A191"/>
    <mergeCell ref="A192:A193"/>
    <mergeCell ref="A195:A211"/>
    <mergeCell ref="A214:B214"/>
    <mergeCell ref="A221:C221"/>
    <mergeCell ref="A223:A224"/>
    <mergeCell ref="A227:A249"/>
    <mergeCell ref="A70:B70"/>
    <mergeCell ref="A78:C78"/>
    <mergeCell ref="A83:A105"/>
    <mergeCell ref="A106:A118"/>
    <mergeCell ref="A119:A120"/>
    <mergeCell ref="A48:A67"/>
    <mergeCell ref="A1:C1"/>
    <mergeCell ref="A2:C2"/>
    <mergeCell ref="A7:A29"/>
    <mergeCell ref="A30:A44"/>
    <mergeCell ref="A45:A46"/>
  </mergeCells>
  <pageMargins left="0.45" right="0.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2023-09-23T11:29:24Z</dcterms:modified>
</cp:coreProperties>
</file>